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VSL\CDCE\Budgets\"/>
    </mc:Choice>
  </mc:AlternateContent>
  <xr:revisionPtr revIDLastSave="0" documentId="13_ncr:1_{6E1A4DAF-9DE4-4FEB-80DA-88D17BC6FCD7}" xr6:coauthVersionLast="47" xr6:coauthVersionMax="47" xr10:uidLastSave="{00000000-0000-0000-0000-000000000000}"/>
  <bookViews>
    <workbookView xWindow="-28920" yWindow="-1875" windowWidth="29040" windowHeight="15720" xr2:uid="{00000000-000D-0000-FFFF-FFFF00000000}"/>
  </bookViews>
  <sheets>
    <sheet name="SFA Budget as per 6-2026" sheetId="9" r:id="rId1"/>
    <sheet name="OLD Indirect Staff Vs Indirect" sheetId="6" state="hidden" r:id="rId2"/>
    <sheet name="Indirect Staff Vs Indirect Cost" sheetId="7" state="hidden" r:id="rId3"/>
  </sheets>
  <definedNames>
    <definedName name="_xlnm.Print_Area" localSheetId="0">'SFA Budget as per 6-2026'!$A$1:$J$71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0" i="7" l="1"/>
  <c r="C27" i="7"/>
  <c r="C28" i="7" s="1"/>
  <c r="C29" i="7" s="1"/>
  <c r="C30" i="7" s="1"/>
  <c r="C26" i="7"/>
  <c r="C16" i="7"/>
  <c r="C17" i="7" s="1"/>
  <c r="C18" i="7" s="1"/>
  <c r="C19" i="7" s="1"/>
  <c r="C20" i="7" s="1"/>
  <c r="C21" i="7" s="1"/>
  <c r="C22" i="7" s="1"/>
  <c r="C23" i="7" s="1"/>
  <c r="C24" i="7" s="1"/>
  <c r="C25" i="7" s="1"/>
  <c r="C15" i="7"/>
  <c r="C8" i="7"/>
  <c r="C9" i="7" s="1"/>
  <c r="C10" i="7" s="1"/>
  <c r="C11" i="7" s="1"/>
  <c r="C12" i="7" s="1"/>
  <c r="C13" i="7" s="1"/>
  <c r="C14" i="7" s="1"/>
  <c r="C7" i="7"/>
  <c r="I26" i="9"/>
  <c r="D27" i="7" l="1"/>
  <c r="I58" i="9"/>
  <c r="I56" i="9"/>
  <c r="I55" i="9"/>
  <c r="I54" i="9"/>
  <c r="I53" i="9"/>
  <c r="I52" i="9"/>
  <c r="I50" i="9"/>
  <c r="I49" i="9"/>
  <c r="I48" i="9"/>
  <c r="I47" i="9"/>
  <c r="I46" i="9"/>
  <c r="I45" i="9"/>
  <c r="I44" i="9"/>
  <c r="I43" i="9"/>
  <c r="I41" i="9"/>
  <c r="I40" i="9"/>
  <c r="C34" i="9"/>
  <c r="I25" i="9"/>
  <c r="I24" i="9"/>
  <c r="I23" i="9"/>
  <c r="I22" i="9"/>
  <c r="I21" i="9"/>
  <c r="I20" i="9"/>
  <c r="I18" i="9"/>
  <c r="I17" i="9"/>
  <c r="I16" i="9"/>
  <c r="I15" i="9"/>
  <c r="I11" i="9"/>
  <c r="I10" i="9"/>
  <c r="I9" i="9"/>
  <c r="D28" i="7" l="1"/>
  <c r="D29" i="7"/>
  <c r="J12" i="9"/>
  <c r="I27" i="9" l="1"/>
  <c r="J28" i="9" l="1"/>
  <c r="J29" i="9" s="1"/>
  <c r="I60" i="9" l="1"/>
  <c r="I62" i="9"/>
  <c r="I61" i="9"/>
  <c r="I63" i="9"/>
  <c r="B2" i="7"/>
  <c r="C2" i="7" s="1"/>
  <c r="I34" i="9"/>
  <c r="I37" i="9"/>
  <c r="I35" i="9"/>
  <c r="I36" i="9"/>
  <c r="I33" i="9"/>
  <c r="I65" i="9"/>
  <c r="H32" i="9" l="1"/>
  <c r="G32" i="9" s="1"/>
  <c r="C49" i="6"/>
  <c r="C4" i="6"/>
  <c r="C5" i="6"/>
  <c r="C6" i="6"/>
  <c r="C44" i="6"/>
  <c r="C45" i="6"/>
  <c r="C46" i="6"/>
  <c r="C47" i="6"/>
  <c r="C48" i="6"/>
  <c r="C40" i="6"/>
  <c r="C41" i="6"/>
  <c r="C42" i="6"/>
  <c r="C43" i="6"/>
  <c r="C36" i="6"/>
  <c r="C37" i="6"/>
  <c r="C38" i="6"/>
  <c r="C39" i="6"/>
  <c r="C30" i="6"/>
  <c r="C31" i="6"/>
  <c r="C32" i="6"/>
  <c r="C33" i="6"/>
  <c r="C34" i="6"/>
  <c r="C35" i="6"/>
  <c r="C26" i="6"/>
  <c r="C27" i="6"/>
  <c r="C28" i="6"/>
  <c r="C29" i="6"/>
  <c r="C21" i="6"/>
  <c r="C22" i="6"/>
  <c r="C23" i="6"/>
  <c r="C24" i="6"/>
  <c r="C25" i="6"/>
  <c r="C18" i="6"/>
  <c r="C19" i="6"/>
  <c r="C20" i="6"/>
  <c r="C7" i="6"/>
  <c r="C8" i="6"/>
  <c r="C9" i="6"/>
  <c r="C10" i="6"/>
  <c r="C11" i="6"/>
  <c r="C12" i="6"/>
  <c r="C13" i="6"/>
  <c r="C14" i="6"/>
  <c r="C15" i="6"/>
  <c r="C16" i="6"/>
  <c r="C17" i="6"/>
  <c r="I73" i="9" l="1"/>
  <c r="D2" i="7"/>
  <c r="J69" i="9" l="1"/>
  <c r="J70" i="9" s="1"/>
  <c r="J71" i="9" s="1"/>
  <c r="D7" i="7"/>
  <c r="D9" i="7"/>
  <c r="D8" i="7"/>
  <c r="D10" i="7"/>
  <c r="D11" i="7"/>
  <c r="D12" i="7"/>
  <c r="D13" i="7"/>
  <c r="D14" i="7"/>
  <c r="D15" i="7"/>
  <c r="D16" i="7"/>
  <c r="D26" i="7"/>
  <c r="D20" i="7"/>
  <c r="D19" i="7"/>
  <c r="D18" i="7"/>
  <c r="D24" i="7"/>
  <c r="D23" i="7"/>
  <c r="D22" i="7"/>
  <c r="D21" i="7"/>
  <c r="D17" i="7"/>
  <c r="D25" i="7"/>
</calcChain>
</file>

<file path=xl/sharedStrings.xml><?xml version="1.0" encoding="utf-8"?>
<sst xmlns="http://schemas.openxmlformats.org/spreadsheetml/2006/main" count="122" uniqueCount="103">
  <si>
    <r>
      <t xml:space="preserve">No </t>
    </r>
    <r>
      <rPr>
        <sz val="12"/>
        <color rgb="FF000000"/>
        <rFont val="Times New Roman"/>
        <family val="1"/>
      </rPr>
      <t xml:space="preserve"> </t>
    </r>
  </si>
  <si>
    <r>
      <t xml:space="preserve">Description </t>
    </r>
    <r>
      <rPr>
        <sz val="12"/>
        <color rgb="FF000000"/>
        <rFont val="Times New Roman"/>
        <family val="1"/>
      </rPr>
      <t xml:space="preserve"> </t>
    </r>
  </si>
  <si>
    <r>
      <t xml:space="preserve"> Rs.  </t>
    </r>
    <r>
      <rPr>
        <sz val="12"/>
        <color rgb="FF000000"/>
        <rFont val="Times New Roman"/>
        <family val="1"/>
      </rPr>
      <t xml:space="preserve"> </t>
    </r>
  </si>
  <si>
    <r>
      <t xml:space="preserve">A </t>
    </r>
    <r>
      <rPr>
        <sz val="12"/>
        <color rgb="FF000000"/>
        <rFont val="Times New Roman"/>
        <family val="1"/>
      </rPr>
      <t xml:space="preserve"> </t>
    </r>
  </si>
  <si>
    <r>
      <t xml:space="preserve">Total Income </t>
    </r>
    <r>
      <rPr>
        <sz val="12"/>
        <color rgb="FF000000"/>
        <rFont val="Times New Roman"/>
        <family val="1"/>
      </rPr>
      <t xml:space="preserve"> </t>
    </r>
  </si>
  <si>
    <t xml:space="preserve">   </t>
  </si>
  <si>
    <t xml:space="preserve"> </t>
  </si>
  <si>
    <r>
      <t xml:space="preserve">B </t>
    </r>
    <r>
      <rPr>
        <sz val="12"/>
        <color rgb="FF000000"/>
        <rFont val="Times New Roman"/>
        <family val="1"/>
      </rPr>
      <t xml:space="preserve"> </t>
    </r>
  </si>
  <si>
    <r>
      <t xml:space="preserve">Direct Cost </t>
    </r>
    <r>
      <rPr>
        <sz val="12"/>
        <color rgb="FF000000"/>
        <rFont val="Times New Roman"/>
        <family val="1"/>
      </rPr>
      <t xml:space="preserve"> </t>
    </r>
  </si>
  <si>
    <t xml:space="preserve"> Payment for academic services  </t>
  </si>
  <si>
    <t xml:space="preserve">University Development Vote 10% </t>
  </si>
  <si>
    <t xml:space="preserve">Total Direct Costs </t>
  </si>
  <si>
    <r>
      <t>Indirect Cost</t>
    </r>
    <r>
      <rPr>
        <sz val="12"/>
        <color rgb="FF000000"/>
        <rFont val="Times New Roman"/>
        <family val="1"/>
      </rPr>
      <t xml:space="preserve"> </t>
    </r>
  </si>
  <si>
    <r>
      <t>a.</t>
    </r>
    <r>
      <rPr>
        <sz val="12"/>
        <color rgb="FF000000"/>
        <rFont val="Arial"/>
        <family val="2"/>
      </rPr>
      <t xml:space="preserve"> </t>
    </r>
    <r>
      <rPr>
        <sz val="12"/>
        <color rgb="FF000000"/>
        <rFont val="Times New Roman"/>
        <family val="1"/>
      </rPr>
      <t xml:space="preserve">Vice-Chancellor’s allowance  </t>
    </r>
  </si>
  <si>
    <r>
      <t>b.</t>
    </r>
    <r>
      <rPr>
        <sz val="12"/>
        <color rgb="FF000000"/>
        <rFont val="Arial"/>
        <family val="2"/>
      </rPr>
      <t xml:space="preserve"> </t>
    </r>
    <r>
      <rPr>
        <sz val="12"/>
        <color rgb="FF000000"/>
        <rFont val="Times New Roman"/>
        <family val="1"/>
      </rPr>
      <t xml:space="preserve">Registrar  </t>
    </r>
  </si>
  <si>
    <r>
      <t>e.</t>
    </r>
    <r>
      <rPr>
        <sz val="12"/>
        <color rgb="FF000000"/>
        <rFont val="Arial"/>
        <family val="2"/>
      </rPr>
      <t xml:space="preserve"> </t>
    </r>
    <r>
      <rPr>
        <sz val="12"/>
        <color rgb="FF000000"/>
        <rFont val="Times New Roman"/>
        <family val="1"/>
      </rPr>
      <t xml:space="preserve">Head/DELT allowance  </t>
    </r>
  </si>
  <si>
    <t>g.AR - Administration</t>
  </si>
  <si>
    <t>g. AB - Supply</t>
  </si>
  <si>
    <t>h. AB - Payment</t>
  </si>
  <si>
    <t xml:space="preserve">D </t>
  </si>
  <si>
    <r>
      <t xml:space="preserve">Management &amp; Admin Cost </t>
    </r>
    <r>
      <rPr>
        <sz val="12"/>
        <color rgb="FF000000"/>
        <rFont val="Times New Roman"/>
        <family val="1"/>
      </rPr>
      <t xml:space="preserve"> </t>
    </r>
  </si>
  <si>
    <t xml:space="preserve">Establishment Branch  </t>
  </si>
  <si>
    <t xml:space="preserve">Finance Branch  </t>
  </si>
  <si>
    <r>
      <t>Excess of Total Income over Total Costs</t>
    </r>
    <r>
      <rPr>
        <sz val="12"/>
        <color rgb="FF000000"/>
        <rFont val="Times New Roman"/>
        <family val="1"/>
      </rPr>
      <t xml:space="preserve"> </t>
    </r>
  </si>
  <si>
    <t>Rs</t>
  </si>
  <si>
    <t>Dean/Faculty of Business Studies</t>
  </si>
  <si>
    <r>
      <t>1</t>
    </r>
    <r>
      <rPr>
        <sz val="7"/>
        <color rgb="FF000000"/>
        <rFont val="Times New Roman"/>
        <family val="1"/>
      </rPr>
      <t xml:space="preserve">     </t>
    </r>
    <r>
      <rPr>
        <sz val="11"/>
        <color rgb="FF000000"/>
        <rFont val="Calibri"/>
        <family val="2"/>
        <scheme val="minor"/>
      </rPr>
      <t> </t>
    </r>
  </si>
  <si>
    <r>
      <t>2</t>
    </r>
    <r>
      <rPr>
        <sz val="7"/>
        <color rgb="FF000000"/>
        <rFont val="Times New Roman"/>
        <family val="1"/>
      </rPr>
      <t xml:space="preserve">      </t>
    </r>
    <r>
      <rPr>
        <sz val="11"/>
        <color rgb="FF000000"/>
        <rFont val="Calibri"/>
        <family val="2"/>
        <scheme val="minor"/>
      </rPr>
      <t> </t>
    </r>
  </si>
  <si>
    <t>Total Development Vote Rs.103,250.00 to total Income Rs. 254,250.00 that is 40.60%                                                                         The recommendation of the faculty board sought for the approval of the council</t>
  </si>
  <si>
    <t>Total Direct Cost</t>
  </si>
  <si>
    <t>UGC Contribution 0.01%</t>
  </si>
  <si>
    <r>
      <t>a.</t>
    </r>
    <r>
      <rPr>
        <sz val="12"/>
        <color rgb="FF000000"/>
        <rFont val="Arial"/>
        <family val="2"/>
      </rPr>
      <t xml:space="preserve"> </t>
    </r>
    <r>
      <rPr>
        <sz val="12"/>
        <color rgb="FF000000"/>
        <rFont val="Times New Roman"/>
        <family val="1"/>
      </rPr>
      <t>Vice-Chancellor’s allowance</t>
    </r>
  </si>
  <si>
    <t>Total Cost</t>
  </si>
  <si>
    <t>Income Over Expenditure</t>
  </si>
  <si>
    <t xml:space="preserve">Payments for the staff members indirectly involved   </t>
  </si>
  <si>
    <t xml:space="preserve">Payments for the staff members directly involved   </t>
  </si>
  <si>
    <r>
      <t>b.</t>
    </r>
    <r>
      <rPr>
        <sz val="12"/>
        <color rgb="FF000000"/>
        <rFont val="Arial"/>
        <family val="2"/>
      </rPr>
      <t xml:space="preserve"> </t>
    </r>
    <r>
      <rPr>
        <sz val="12"/>
        <color rgb="FF000000"/>
        <rFont val="Times New Roman"/>
        <family val="1"/>
      </rPr>
      <t>Registrar allowance</t>
    </r>
  </si>
  <si>
    <r>
      <t>c.</t>
    </r>
    <r>
      <rPr>
        <sz val="12"/>
        <color rgb="FF000000"/>
        <rFont val="Arial"/>
        <family val="2"/>
      </rPr>
      <t xml:space="preserve"> </t>
    </r>
    <r>
      <rPr>
        <sz val="12"/>
        <color rgb="FF000000"/>
        <rFont val="Times New Roman"/>
        <family val="1"/>
      </rPr>
      <t>Bursar allowance</t>
    </r>
  </si>
  <si>
    <t xml:space="preserve">Total Development Vote </t>
  </si>
  <si>
    <t>Total Development Vote % to the total Income</t>
  </si>
  <si>
    <t>Total Indirect Cost</t>
  </si>
  <si>
    <t>Staff indirectly involved Cost</t>
  </si>
  <si>
    <t>Less than LKR 500,000</t>
  </si>
  <si>
    <t>% of Indirect Staff cost to total Indirect Cost</t>
  </si>
  <si>
    <t>Above LKR 5,000,000</t>
  </si>
  <si>
    <r>
      <t xml:space="preserve">Income </t>
    </r>
    <r>
      <rPr>
        <sz val="12"/>
        <color rgb="FF000000"/>
        <rFont val="Times New Roman"/>
        <family val="1"/>
      </rPr>
      <t xml:space="preserve"> </t>
    </r>
  </si>
  <si>
    <t>Cost Driver</t>
  </si>
  <si>
    <t>Cost</t>
  </si>
  <si>
    <t>Allocation to indirect staff from the Total  indirect cost</t>
  </si>
  <si>
    <t>Inauguration Ceremony</t>
  </si>
  <si>
    <t>Awarding Ceremony</t>
  </si>
  <si>
    <t>Machine Operator</t>
  </si>
  <si>
    <t>Packaging</t>
  </si>
  <si>
    <t>Supervision</t>
  </si>
  <si>
    <t>Invigilation</t>
  </si>
  <si>
    <r>
      <t>d.</t>
    </r>
    <r>
      <rPr>
        <sz val="12"/>
        <color rgb="FF000000"/>
        <rFont val="Arial"/>
        <family val="2"/>
      </rPr>
      <t xml:space="preserve"> </t>
    </r>
    <r>
      <rPr>
        <sz val="12"/>
        <color rgb="FF000000"/>
        <rFont val="Times New Roman"/>
        <family val="1"/>
      </rPr>
      <t xml:space="preserve">CDCE Director allowance </t>
    </r>
  </si>
  <si>
    <t>Administration Dept. Vote</t>
  </si>
  <si>
    <t>Financial Admin Dept. Vote</t>
  </si>
  <si>
    <t>Establishment Dept. Vote</t>
  </si>
  <si>
    <t>Printing of students’ IDs</t>
  </si>
  <si>
    <t>Attendant for Hall Arrangement (10 Subjects)</t>
  </si>
  <si>
    <t>SAR Exam General Supervision &amp; Handling Exam Paper</t>
  </si>
  <si>
    <t>AR FBS General Supervision &amp; Handling Exam Paper</t>
  </si>
  <si>
    <t>MA Exam Supervision &amp; Duplication</t>
  </si>
  <si>
    <t xml:space="preserve">   Refreshment</t>
  </si>
  <si>
    <t xml:space="preserve">   Certificate Print</t>
  </si>
  <si>
    <t>d .Examination Expenses to staffs</t>
  </si>
  <si>
    <t>SFA Budget Model As per Commission Circular 06/2026</t>
  </si>
  <si>
    <t>Duration :  XXX Year/Months</t>
  </si>
  <si>
    <t>Batch -XX</t>
  </si>
  <si>
    <t>Application processing fee (# X Rs.500)</t>
  </si>
  <si>
    <t>Registration fee (# X Rs. 1,000.00)</t>
  </si>
  <si>
    <t xml:space="preserve">Course fee (# X Rs. 50,000.00) </t>
  </si>
  <si>
    <t>(The cost are Examples, It will be varried according to the Management Committee)</t>
  </si>
  <si>
    <r>
      <t xml:space="preserve">   Other related expenses </t>
    </r>
    <r>
      <rPr>
        <sz val="9"/>
        <color rgb="FF000000"/>
        <rFont val="Times New Roman"/>
        <family val="1"/>
      </rPr>
      <t>(Varried)</t>
    </r>
  </si>
  <si>
    <t>Contribution</t>
  </si>
  <si>
    <t>A-B</t>
  </si>
  <si>
    <t>D</t>
  </si>
  <si>
    <r>
      <t xml:space="preserve">Payment for academic services to th team members who are not the employees of the University as per the guidline 3.2 (b) </t>
    </r>
    <r>
      <rPr>
        <sz val="8"/>
        <color rgb="FF000000"/>
        <rFont val="Times New Roman"/>
        <family val="1"/>
      </rPr>
      <t>(Academic hours Rate varried Minimum 1,500 to Maximum 5,000)</t>
    </r>
  </si>
  <si>
    <r>
      <t>Stationery</t>
    </r>
    <r>
      <rPr>
        <sz val="8"/>
        <color rgb="FF000000"/>
        <rFont val="Times New Roman"/>
        <family val="1"/>
      </rPr>
      <t xml:space="preserve"> (Varried)</t>
    </r>
  </si>
  <si>
    <r>
      <t xml:space="preserve">Advertisement </t>
    </r>
    <r>
      <rPr>
        <sz val="8"/>
        <color rgb="FF000000"/>
        <rFont val="Times New Roman"/>
        <family val="1"/>
      </rPr>
      <t>(Varried)</t>
    </r>
  </si>
  <si>
    <r>
      <t xml:space="preserve">   Other related expenses </t>
    </r>
    <r>
      <rPr>
        <sz val="8"/>
        <color rgb="FF000000"/>
        <rFont val="Times New Roman"/>
        <family val="1"/>
      </rPr>
      <t>(Varried)</t>
    </r>
  </si>
  <si>
    <r>
      <t xml:space="preserve">b. Payment for Preparation of Course Module </t>
    </r>
    <r>
      <rPr>
        <sz val="8"/>
        <color rgb="FF000000"/>
        <rFont val="Times New Roman"/>
        <family val="1"/>
      </rPr>
      <t>(Minimum 5,000 to Max 15,000)</t>
    </r>
  </si>
  <si>
    <r>
      <t xml:space="preserve">c. Payment for work Aid </t>
    </r>
    <r>
      <rPr>
        <sz val="8"/>
        <color rgb="FF000000"/>
        <rFont val="Times New Roman"/>
        <family val="1"/>
      </rPr>
      <t>(210 per Hour)</t>
    </r>
  </si>
  <si>
    <r>
      <t xml:space="preserve">Paper Setting </t>
    </r>
    <r>
      <rPr>
        <sz val="8"/>
        <color rgb="FF000000"/>
        <rFont val="Times New Roman"/>
        <family val="1"/>
      </rPr>
      <t>(1 hour 400 *3)</t>
    </r>
  </si>
  <si>
    <r>
      <t xml:space="preserve">Moderation </t>
    </r>
    <r>
      <rPr>
        <sz val="8"/>
        <color rgb="FF000000"/>
        <rFont val="Times New Roman"/>
        <family val="1"/>
      </rPr>
      <t>(1 hour 400 *3)</t>
    </r>
  </si>
  <si>
    <r>
      <t>Typing</t>
    </r>
    <r>
      <rPr>
        <sz val="8"/>
        <color rgb="FF000000"/>
        <rFont val="Times New Roman"/>
        <family val="1"/>
      </rPr>
      <t xml:space="preserve"> (100/- per page max 500/-)</t>
    </r>
  </si>
  <si>
    <r>
      <t>Paper Correction</t>
    </r>
    <r>
      <rPr>
        <sz val="8"/>
        <color rgb="FF000000"/>
        <rFont val="Times New Roman"/>
        <family val="1"/>
      </rPr>
      <t xml:space="preserve"> (1st and 2nd Marking)</t>
    </r>
  </si>
  <si>
    <r>
      <t xml:space="preserve">Paper Correction </t>
    </r>
    <r>
      <rPr>
        <sz val="8"/>
        <color rgb="FF000000"/>
        <rFont val="Times New Roman"/>
        <family val="1"/>
      </rPr>
      <t>(ICA  - 25 per ICA Subjects)</t>
    </r>
  </si>
  <si>
    <r>
      <t xml:space="preserve">Viva </t>
    </r>
    <r>
      <rPr>
        <sz val="8"/>
        <color rgb="FF000000"/>
        <rFont val="Times New Roman"/>
        <family val="1"/>
      </rPr>
      <t>(600 per students)</t>
    </r>
  </si>
  <si>
    <r>
      <t>e. Academic Coordinator allowance</t>
    </r>
    <r>
      <rPr>
        <sz val="8"/>
        <color rgb="FF000000"/>
        <rFont val="Times New Roman"/>
        <family val="1"/>
      </rPr>
      <t xml:space="preserve"> (Not exceeding 25% of their monthly UPF salary)</t>
    </r>
  </si>
  <si>
    <r>
      <t xml:space="preserve">University fund </t>
    </r>
    <r>
      <rPr>
        <sz val="8"/>
        <color rgb="FF000000"/>
        <rFont val="Times New Roman"/>
        <family val="1"/>
      </rPr>
      <t>(Total of the University fund should be atleast 20% of the Total Income as per guideline 4.5 and 5)</t>
    </r>
  </si>
  <si>
    <r>
      <t>a. Payment for academic services of University Internal staff as per guideline 5.1.2</t>
    </r>
    <r>
      <rPr>
        <sz val="9"/>
        <color rgb="FF000000"/>
        <rFont val="Times New Roman"/>
        <family val="1"/>
      </rPr>
      <t xml:space="preserve"> </t>
    </r>
    <r>
      <rPr>
        <sz val="8"/>
        <color rgb="FF000000"/>
        <rFont val="Times New Roman"/>
        <family val="1"/>
      </rPr>
      <t>(Academic hours Rate varried Minimum 1,500 to Maximum 5,000)</t>
    </r>
  </si>
  <si>
    <r>
      <t xml:space="preserve">Oher direct cost such as travelling, subsistance, materila consumed etc. </t>
    </r>
    <r>
      <rPr>
        <sz val="8"/>
        <color rgb="FF000000"/>
        <rFont val="Times New Roman"/>
        <family val="1"/>
      </rPr>
      <t>(Guideline 5.1.3)</t>
    </r>
  </si>
  <si>
    <r>
      <t xml:space="preserve">VC’s Vote </t>
    </r>
    <r>
      <rPr>
        <sz val="8"/>
        <color rgb="FF000000"/>
        <rFont val="Times New Roman"/>
        <family val="1"/>
      </rPr>
      <t>(Upto 5% of Contribution as per guideline 5.2.2)</t>
    </r>
  </si>
  <si>
    <r>
      <t xml:space="preserve">University Development Vote </t>
    </r>
    <r>
      <rPr>
        <sz val="8"/>
        <color rgb="FF000000"/>
        <rFont val="Times New Roman"/>
        <family val="1"/>
      </rPr>
      <t>(20% to 30% of contribution)</t>
    </r>
  </si>
  <si>
    <r>
      <t xml:space="preserve">Department Development Vote </t>
    </r>
    <r>
      <rPr>
        <sz val="8"/>
        <color rgb="FF000000"/>
        <rFont val="Times New Roman"/>
        <family val="1"/>
      </rPr>
      <t>(0% to 5% of contribution)</t>
    </r>
  </si>
  <si>
    <r>
      <t xml:space="preserve">Faculty Development Vote </t>
    </r>
    <r>
      <rPr>
        <sz val="8"/>
        <color rgb="FF000000"/>
        <rFont val="Times New Roman"/>
        <family val="1"/>
      </rPr>
      <t>(0% to 10% of contribution)</t>
    </r>
  </si>
  <si>
    <t>(All developmnet votes shall not be treated as direct cost as per guideline 5.1.4) and (20% to 35 % of the contribution is assigned to University Fund)</t>
  </si>
  <si>
    <t>Less than LKR 1000,000</t>
  </si>
  <si>
    <t>Above LKR 25000,000</t>
  </si>
  <si>
    <r>
      <t xml:space="preserve">CDCE Development Vote </t>
    </r>
    <r>
      <rPr>
        <sz val="8"/>
        <color rgb="FF000000"/>
        <rFont val="Times New Roman"/>
        <family val="1"/>
      </rPr>
      <t>(10% to 25% of contribution)</t>
    </r>
  </si>
  <si>
    <t xml:space="preserve"> (Not exceeding 25% of their monthly UPF salary)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</si>
</sst>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_-* #,##0.00_-;\-* #,##0.00_-;_-* &quot;-&quot;??_-;_-@_-"/>
  </numFmts>
  <fonts count="17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sz val="12"/>
      <color rgb="FF000000"/>
      <name val="Arial"/>
      <family val="2"/>
    </font>
    <font>
      <sz val="7"/>
      <color rgb="FF000000"/>
      <name val="Times New Roman"/>
      <family val="1"/>
    </font>
    <font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20"/>
      <color theme="1"/>
      <name val="Times New Roman"/>
      <family val="1"/>
    </font>
    <font>
      <b/>
      <sz val="20"/>
      <color theme="1"/>
      <name val="Times New Roman"/>
      <family val="1"/>
    </font>
    <font>
      <b/>
      <sz val="12"/>
      <color theme="1"/>
      <name val="Times New Roman"/>
      <family val="1"/>
    </font>
    <font>
      <sz val="8"/>
      <color theme="1"/>
      <name val="Calibri"/>
      <family val="2"/>
      <scheme val="minor"/>
    </font>
    <font>
      <sz val="8"/>
      <color rgb="FF000000"/>
      <name val="Times New Roman"/>
      <family val="1"/>
    </font>
    <font>
      <sz val="9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D0CDCD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/>
      <diagonal/>
    </border>
    <border>
      <left style="dotted">
        <color indexed="64"/>
      </left>
      <right style="thin">
        <color indexed="64"/>
      </right>
      <top/>
      <bottom style="dotted">
        <color indexed="64"/>
      </bottom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/>
      <diagonal/>
    </border>
  </borders>
  <cellStyleXfs count="4">
    <xf numFmtId="0" fontId="0" fillId="0" borderId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5" fontId="8" fillId="0" borderId="0" applyFont="0" applyFill="0" applyBorder="0" applyAlignment="0" applyProtection="0"/>
  </cellStyleXfs>
  <cellXfs count="105">
    <xf numFmtId="0" fontId="0" fillId="0" borderId="0" xfId="0"/>
    <xf numFmtId="4" fontId="0" fillId="0" borderId="0" xfId="0" applyNumberFormat="1"/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4" fontId="3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 indent="2"/>
    </xf>
    <xf numFmtId="0" fontId="1" fillId="0" borderId="1" xfId="0" applyFont="1" applyBorder="1" applyAlignment="1">
      <alignment horizontal="center" vertical="center" wrapText="1"/>
    </xf>
    <xf numFmtId="0" fontId="6" fillId="0" borderId="0" xfId="0" applyFont="1"/>
    <xf numFmtId="0" fontId="7" fillId="0" borderId="0" xfId="0" applyFont="1"/>
    <xf numFmtId="4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164" fontId="0" fillId="0" borderId="0" xfId="1" applyNumberFormat="1" applyFont="1"/>
    <xf numFmtId="0" fontId="0" fillId="0" borderId="0" xfId="0" applyAlignment="1">
      <alignment vertical="center"/>
    </xf>
    <xf numFmtId="164" fontId="0" fillId="0" borderId="0" xfId="0" applyNumberFormat="1"/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64" fontId="2" fillId="0" borderId="3" xfId="1" applyNumberFormat="1" applyFont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vertical="center" wrapText="1"/>
    </xf>
    <xf numFmtId="164" fontId="0" fillId="0" borderId="6" xfId="1" applyNumberFormat="1" applyFont="1" applyBorder="1"/>
    <xf numFmtId="164" fontId="3" fillId="0" borderId="7" xfId="1" applyNumberFormat="1" applyFont="1" applyBorder="1" applyAlignment="1">
      <alignment horizontal="center" vertical="center" wrapText="1"/>
    </xf>
    <xf numFmtId="4" fontId="3" fillId="0" borderId="5" xfId="0" applyNumberFormat="1" applyFont="1" applyBorder="1" applyAlignment="1">
      <alignment horizontal="center" vertical="center" wrapText="1"/>
    </xf>
    <xf numFmtId="164" fontId="3" fillId="0" borderId="5" xfId="1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vertical="center" wrapText="1"/>
    </xf>
    <xf numFmtId="164" fontId="6" fillId="0" borderId="6" xfId="1" applyNumberFormat="1" applyFont="1" applyBorder="1"/>
    <xf numFmtId="0" fontId="2" fillId="0" borderId="6" xfId="0" applyFont="1" applyBorder="1" applyAlignment="1">
      <alignment vertical="center" wrapText="1"/>
    </xf>
    <xf numFmtId="0" fontId="3" fillId="0" borderId="6" xfId="0" applyFont="1" applyBorder="1" applyAlignment="1">
      <alignment horizontal="left" vertical="center" wrapText="1" indent="2"/>
    </xf>
    <xf numFmtId="0" fontId="0" fillId="0" borderId="5" xfId="0" applyBorder="1" applyAlignment="1">
      <alignment vertical="center"/>
    </xf>
    <xf numFmtId="4" fontId="3" fillId="0" borderId="8" xfId="0" applyNumberFormat="1" applyFont="1" applyBorder="1" applyAlignment="1">
      <alignment horizontal="center" vertical="center" wrapText="1"/>
    </xf>
    <xf numFmtId="0" fontId="3" fillId="0" borderId="9" xfId="0" applyFont="1" applyBorder="1" applyAlignment="1">
      <alignment vertical="center" wrapText="1"/>
    </xf>
    <xf numFmtId="164" fontId="6" fillId="0" borderId="9" xfId="1" applyNumberFormat="1" applyFont="1" applyBorder="1"/>
    <xf numFmtId="164" fontId="3" fillId="0" borderId="10" xfId="1" applyNumberFormat="1" applyFont="1" applyBorder="1" applyAlignment="1">
      <alignment horizontal="center" vertical="center" wrapText="1"/>
    </xf>
    <xf numFmtId="164" fontId="2" fillId="0" borderId="13" xfId="1" applyNumberFormat="1" applyFont="1" applyBorder="1" applyAlignment="1">
      <alignment horizontal="center" vertical="center" wrapText="1"/>
    </xf>
    <xf numFmtId="164" fontId="2" fillId="0" borderId="11" xfId="1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9" fontId="3" fillId="0" borderId="0" xfId="2" applyFont="1" applyFill="1" applyBorder="1" applyAlignment="1">
      <alignment vertical="center" wrapText="1"/>
    </xf>
    <xf numFmtId="164" fontId="0" fillId="0" borderId="7" xfId="1" applyNumberFormat="1" applyFont="1" applyBorder="1"/>
    <xf numFmtId="164" fontId="3" fillId="0" borderId="12" xfId="1" applyNumberFormat="1" applyFont="1" applyBorder="1" applyAlignment="1">
      <alignment horizontal="right" vertical="center" wrapText="1"/>
    </xf>
    <xf numFmtId="10" fontId="0" fillId="0" borderId="0" xfId="0" applyNumberFormat="1"/>
    <xf numFmtId="0" fontId="3" fillId="0" borderId="0" xfId="0" applyFont="1" applyAlignment="1">
      <alignment vertical="center"/>
    </xf>
    <xf numFmtId="164" fontId="3" fillId="0" borderId="14" xfId="1" applyNumberFormat="1" applyFont="1" applyBorder="1" applyAlignment="1">
      <alignment horizontal="center" vertical="center" wrapText="1"/>
    </xf>
    <xf numFmtId="10" fontId="0" fillId="0" borderId="0" xfId="2" applyNumberFormat="1" applyFont="1"/>
    <xf numFmtId="164" fontId="0" fillId="0" borderId="0" xfId="1" applyNumberFormat="1" applyFont="1" applyAlignment="1">
      <alignment horizontal="center" vertical="center" wrapText="1"/>
    </xf>
    <xf numFmtId="10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9" fontId="10" fillId="0" borderId="0" xfId="2" applyFont="1"/>
    <xf numFmtId="164" fontId="9" fillId="3" borderId="0" xfId="1" applyNumberFormat="1" applyFont="1" applyFill="1"/>
    <xf numFmtId="10" fontId="9" fillId="3" borderId="0" xfId="2" applyNumberFormat="1" applyFont="1" applyFill="1"/>
    <xf numFmtId="164" fontId="9" fillId="4" borderId="0" xfId="1" applyNumberFormat="1" applyFont="1" applyFill="1"/>
    <xf numFmtId="164" fontId="0" fillId="0" borderId="15" xfId="1" applyNumberFormat="1" applyFont="1" applyBorder="1" applyAlignment="1">
      <alignment horizontal="center" vertical="center" wrapText="1"/>
    </xf>
    <xf numFmtId="10" fontId="0" fillId="0" borderId="16" xfId="0" applyNumberFormat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164" fontId="0" fillId="0" borderId="18" xfId="1" applyNumberFormat="1" applyFont="1" applyBorder="1"/>
    <xf numFmtId="10" fontId="0" fillId="0" borderId="19" xfId="2" applyNumberFormat="1" applyFont="1" applyBorder="1"/>
    <xf numFmtId="0" fontId="0" fillId="0" borderId="20" xfId="0" applyBorder="1" applyAlignment="1">
      <alignment horizontal="center" vertical="center" wrapText="1"/>
    </xf>
    <xf numFmtId="164" fontId="0" fillId="0" borderId="21" xfId="1" applyNumberFormat="1" applyFont="1" applyBorder="1"/>
    <xf numFmtId="10" fontId="0" fillId="0" borderId="22" xfId="2" applyNumberFormat="1" applyFont="1" applyBorder="1"/>
    <xf numFmtId="164" fontId="0" fillId="0" borderId="23" xfId="1" applyNumberFormat="1" applyFont="1" applyBorder="1"/>
    <xf numFmtId="10" fontId="0" fillId="0" borderId="24" xfId="0" applyNumberFormat="1" applyBorder="1"/>
    <xf numFmtId="164" fontId="3" fillId="0" borderId="6" xfId="1" applyNumberFormat="1" applyFont="1" applyBorder="1" applyAlignment="1">
      <alignment vertical="center" wrapText="1"/>
    </xf>
    <xf numFmtId="164" fontId="2" fillId="0" borderId="6" xfId="1" applyNumberFormat="1" applyFont="1" applyBorder="1" applyAlignment="1">
      <alignment vertical="center" wrapText="1"/>
    </xf>
    <xf numFmtId="164" fontId="3" fillId="0" borderId="6" xfId="1" applyNumberFormat="1" applyFont="1" applyBorder="1" applyAlignment="1">
      <alignment horizontal="left" vertical="center" wrapText="1" indent="2"/>
    </xf>
    <xf numFmtId="164" fontId="3" fillId="0" borderId="9" xfId="1" applyNumberFormat="1" applyFont="1" applyBorder="1" applyAlignment="1">
      <alignment vertical="center" wrapText="1"/>
    </xf>
    <xf numFmtId="164" fontId="7" fillId="0" borderId="0" xfId="1" applyNumberFormat="1" applyFont="1" applyAlignment="1"/>
    <xf numFmtId="164" fontId="2" fillId="0" borderId="4" xfId="1" applyNumberFormat="1" applyFont="1" applyBorder="1" applyAlignment="1">
      <alignment horizontal="center" vertical="center" wrapText="1"/>
    </xf>
    <xf numFmtId="164" fontId="3" fillId="0" borderId="0" xfId="1" applyNumberFormat="1" applyFont="1" applyFill="1" applyBorder="1" applyAlignment="1">
      <alignment vertical="center" wrapText="1"/>
    </xf>
    <xf numFmtId="164" fontId="0" fillId="0" borderId="0" xfId="1" applyNumberFormat="1" applyFont="1" applyAlignment="1"/>
    <xf numFmtId="164" fontId="3" fillId="0" borderId="6" xfId="1" applyNumberFormat="1" applyFont="1" applyBorder="1" applyAlignment="1">
      <alignment horizontal="right" wrapText="1"/>
    </xf>
    <xf numFmtId="164" fontId="6" fillId="0" borderId="6" xfId="1" applyNumberFormat="1" applyFont="1" applyBorder="1" applyAlignment="1">
      <alignment horizontal="right"/>
    </xf>
    <xf numFmtId="164" fontId="6" fillId="0" borderId="6" xfId="1" applyNumberFormat="1" applyFont="1" applyFill="1" applyBorder="1"/>
    <xf numFmtId="164" fontId="3" fillId="0" borderId="0" xfId="1" applyNumberFormat="1" applyFont="1" applyFill="1" applyBorder="1" applyAlignment="1">
      <alignment vertical="center"/>
    </xf>
    <xf numFmtId="0" fontId="3" fillId="0" borderId="6" xfId="0" applyFont="1" applyBorder="1" applyAlignment="1">
      <alignment horizontal="left" vertical="center" wrapText="1" indent="3"/>
    </xf>
    <xf numFmtId="0" fontId="2" fillId="0" borderId="5" xfId="0" applyFont="1" applyBorder="1" applyAlignment="1">
      <alignment horizontal="center" vertical="center" wrapText="1"/>
    </xf>
    <xf numFmtId="164" fontId="13" fillId="0" borderId="7" xfId="1" applyNumberFormat="1" applyFont="1" applyBorder="1"/>
    <xf numFmtId="164" fontId="3" fillId="0" borderId="6" xfId="1" applyNumberFormat="1" applyFont="1" applyBorder="1" applyAlignment="1">
      <alignment wrapText="1"/>
    </xf>
    <xf numFmtId="164" fontId="6" fillId="0" borderId="6" xfId="1" applyNumberFormat="1" applyFont="1" applyBorder="1" applyAlignment="1"/>
    <xf numFmtId="164" fontId="3" fillId="0" borderId="28" xfId="1" applyNumberFormat="1" applyFont="1" applyBorder="1" applyAlignment="1">
      <alignment vertical="center" wrapText="1"/>
    </xf>
    <xf numFmtId="164" fontId="3" fillId="0" borderId="29" xfId="1" applyNumberFormat="1" applyFont="1" applyBorder="1" applyAlignment="1">
      <alignment horizontal="center" vertical="center" wrapText="1"/>
    </xf>
    <xf numFmtId="164" fontId="3" fillId="0" borderId="30" xfId="1" applyNumberFormat="1" applyFont="1" applyBorder="1" applyAlignment="1">
      <alignment horizontal="center" vertical="center" wrapText="1"/>
    </xf>
    <xf numFmtId="164" fontId="3" fillId="0" borderId="31" xfId="1" applyNumberFormat="1" applyFont="1" applyBorder="1" applyAlignment="1">
      <alignment horizontal="center" vertical="center" wrapText="1"/>
    </xf>
    <xf numFmtId="164" fontId="6" fillId="0" borderId="26" xfId="1" applyNumberFormat="1" applyFont="1" applyFill="1" applyBorder="1"/>
    <xf numFmtId="164" fontId="6" fillId="0" borderId="27" xfId="1" applyNumberFormat="1" applyFont="1" applyBorder="1"/>
    <xf numFmtId="0" fontId="14" fillId="0" borderId="6" xfId="0" applyFont="1" applyBorder="1"/>
    <xf numFmtId="164" fontId="2" fillId="0" borderId="14" xfId="1" applyNumberFormat="1" applyFont="1" applyBorder="1" applyAlignment="1">
      <alignment horizontal="center" vertical="center" wrapText="1"/>
    </xf>
    <xf numFmtId="164" fontId="0" fillId="0" borderId="12" xfId="1" applyNumberFormat="1" applyFont="1" applyBorder="1"/>
    <xf numFmtId="0" fontId="15" fillId="0" borderId="6" xfId="0" applyFont="1" applyBorder="1" applyAlignment="1">
      <alignment vertical="center" wrapText="1"/>
    </xf>
    <xf numFmtId="164" fontId="2" fillId="0" borderId="6" xfId="1" applyNumberFormat="1" applyFont="1" applyBorder="1" applyAlignment="1">
      <alignment horizontal="center" vertical="center" wrapText="1"/>
    </xf>
    <xf numFmtId="9" fontId="2" fillId="0" borderId="6" xfId="2" applyFont="1" applyBorder="1" applyAlignment="1">
      <alignment vertical="center" wrapText="1"/>
    </xf>
    <xf numFmtId="164" fontId="0" fillId="0" borderId="35" xfId="1" applyNumberFormat="1" applyFont="1" applyBorder="1"/>
    <xf numFmtId="0" fontId="0" fillId="0" borderId="25" xfId="0" applyBorder="1"/>
    <xf numFmtId="0" fontId="15" fillId="0" borderId="6" xfId="0" applyFont="1" applyBorder="1" applyAlignment="1">
      <alignment horizontal="left" vertical="center" wrapText="1" indent="2"/>
    </xf>
    <xf numFmtId="164" fontId="6" fillId="0" borderId="32" xfId="1" applyNumberFormat="1" applyFont="1" applyFill="1" applyBorder="1" applyAlignment="1">
      <alignment horizontal="center" vertical="center"/>
    </xf>
    <xf numFmtId="164" fontId="6" fillId="0" borderId="33" xfId="1" applyNumberFormat="1" applyFont="1" applyFill="1" applyBorder="1" applyAlignment="1">
      <alignment horizontal="center" vertical="center"/>
    </xf>
    <xf numFmtId="164" fontId="6" fillId="0" borderId="34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12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3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</cellXfs>
  <cellStyles count="4">
    <cellStyle name="Comma" xfId="1" builtinId="3"/>
    <cellStyle name="Comma 2" xfId="3" xr:uid="{233CE670-56BC-4E04-9794-C31A2D08BDBB}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22933333333333333"/>
          <c:y val="4.16666666666666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'OLD Indirect Staff Vs Indirect'!$C$2</c:f>
              <c:strCache>
                <c:ptCount val="1"/>
                <c:pt idx="0">
                  <c:v>% of Indirect Staff cost to total Indirect Cost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strRef>
              <c:f>'OLD Indirect Staff Vs Indirect'!$B$3:$B$50</c:f>
              <c:strCache>
                <c:ptCount val="48"/>
                <c:pt idx="0">
                  <c:v> Less than LKR 500,000 </c:v>
                </c:pt>
                <c:pt idx="1">
                  <c:v> 500,000 </c:v>
                </c:pt>
                <c:pt idx="2">
                  <c:v> 550,000 </c:v>
                </c:pt>
                <c:pt idx="3">
                  <c:v> 600,000 </c:v>
                </c:pt>
                <c:pt idx="4">
                  <c:v> 650,000 </c:v>
                </c:pt>
                <c:pt idx="5">
                  <c:v> 700,000 </c:v>
                </c:pt>
                <c:pt idx="6">
                  <c:v> 750,000 </c:v>
                </c:pt>
                <c:pt idx="7">
                  <c:v> 800,000 </c:v>
                </c:pt>
                <c:pt idx="8">
                  <c:v> 850,000 </c:v>
                </c:pt>
                <c:pt idx="9">
                  <c:v> 900,000 </c:v>
                </c:pt>
                <c:pt idx="10">
                  <c:v> 950,000 </c:v>
                </c:pt>
                <c:pt idx="11">
                  <c:v> 1,000,000 </c:v>
                </c:pt>
                <c:pt idx="12">
                  <c:v> 1,100,000 </c:v>
                </c:pt>
                <c:pt idx="13">
                  <c:v> 1,200,000 </c:v>
                </c:pt>
                <c:pt idx="14">
                  <c:v> 1,300,000 </c:v>
                </c:pt>
                <c:pt idx="15">
                  <c:v> 1,400,000 </c:v>
                </c:pt>
                <c:pt idx="16">
                  <c:v> 1,500,000 </c:v>
                </c:pt>
                <c:pt idx="17">
                  <c:v> 1,600,000 </c:v>
                </c:pt>
                <c:pt idx="18">
                  <c:v> 1,700,000 </c:v>
                </c:pt>
                <c:pt idx="19">
                  <c:v> 1,800,000 </c:v>
                </c:pt>
                <c:pt idx="20">
                  <c:v> 1,900,000 </c:v>
                </c:pt>
                <c:pt idx="21">
                  <c:v> 2,000,000 </c:v>
                </c:pt>
                <c:pt idx="22">
                  <c:v> 2,100,000 </c:v>
                </c:pt>
                <c:pt idx="23">
                  <c:v> 2,200,000 </c:v>
                </c:pt>
                <c:pt idx="24">
                  <c:v> 2,300,000 </c:v>
                </c:pt>
                <c:pt idx="25">
                  <c:v> 2,400,000 </c:v>
                </c:pt>
                <c:pt idx="26">
                  <c:v> 2,500,000 </c:v>
                </c:pt>
                <c:pt idx="27">
                  <c:v> 2,600,000 </c:v>
                </c:pt>
                <c:pt idx="28">
                  <c:v> 2,700,000 </c:v>
                </c:pt>
                <c:pt idx="29">
                  <c:v> 2,800,000 </c:v>
                </c:pt>
                <c:pt idx="30">
                  <c:v> 2,900,000 </c:v>
                </c:pt>
                <c:pt idx="31">
                  <c:v> 3,000,000 </c:v>
                </c:pt>
                <c:pt idx="32">
                  <c:v> 3,100,000 </c:v>
                </c:pt>
                <c:pt idx="33">
                  <c:v> 3,200,000 </c:v>
                </c:pt>
                <c:pt idx="34">
                  <c:v> 3,300,000 </c:v>
                </c:pt>
                <c:pt idx="35">
                  <c:v> 3,400,000 </c:v>
                </c:pt>
                <c:pt idx="36">
                  <c:v> 3,500,000 </c:v>
                </c:pt>
                <c:pt idx="37">
                  <c:v> 3,600,000 </c:v>
                </c:pt>
                <c:pt idx="38">
                  <c:v> 3,700,000 </c:v>
                </c:pt>
                <c:pt idx="39">
                  <c:v> 3,800,000 </c:v>
                </c:pt>
                <c:pt idx="40">
                  <c:v> 3,900,000 </c:v>
                </c:pt>
                <c:pt idx="41">
                  <c:v> 4,000,000 </c:v>
                </c:pt>
                <c:pt idx="42">
                  <c:v> 4,200,000 </c:v>
                </c:pt>
                <c:pt idx="43">
                  <c:v> 4,400,000 </c:v>
                </c:pt>
                <c:pt idx="44">
                  <c:v> 4,600,000 </c:v>
                </c:pt>
                <c:pt idx="45">
                  <c:v> 4,800,000 </c:v>
                </c:pt>
                <c:pt idx="46">
                  <c:v> 5,000,000 </c:v>
                </c:pt>
                <c:pt idx="47">
                  <c:v> Above LKR 5,000,000 </c:v>
                </c:pt>
              </c:strCache>
            </c:strRef>
          </c:cat>
          <c:val>
            <c:numRef>
              <c:f>'OLD Indirect Staff Vs Indirect'!$C$3:$C$50</c:f>
              <c:numCache>
                <c:formatCode>0.00%</c:formatCode>
                <c:ptCount val="48"/>
                <c:pt idx="0">
                  <c:v>0.1</c:v>
                </c:pt>
                <c:pt idx="1">
                  <c:v>0.1</c:v>
                </c:pt>
                <c:pt idx="2">
                  <c:v>9.0909090909090912E-2</c:v>
                </c:pt>
                <c:pt idx="3">
                  <c:v>9.166666666666666E-2</c:v>
                </c:pt>
                <c:pt idx="4">
                  <c:v>9.2307692307692313E-2</c:v>
                </c:pt>
                <c:pt idx="5">
                  <c:v>8.5714285714285715E-2</c:v>
                </c:pt>
                <c:pt idx="6">
                  <c:v>0.08</c:v>
                </c:pt>
                <c:pt idx="7">
                  <c:v>7.4999999999999997E-2</c:v>
                </c:pt>
                <c:pt idx="8">
                  <c:v>7.0588235294117646E-2</c:v>
                </c:pt>
                <c:pt idx="9">
                  <c:v>6.6666666666666666E-2</c:v>
                </c:pt>
                <c:pt idx="10">
                  <c:v>7.3684210526315783E-2</c:v>
                </c:pt>
                <c:pt idx="11">
                  <c:v>7.0000000000000007E-2</c:v>
                </c:pt>
                <c:pt idx="12">
                  <c:v>6.363636363636363E-2</c:v>
                </c:pt>
                <c:pt idx="13">
                  <c:v>5.8333333333333334E-2</c:v>
                </c:pt>
                <c:pt idx="14">
                  <c:v>5.3846153846153849E-2</c:v>
                </c:pt>
                <c:pt idx="15">
                  <c:v>0.05</c:v>
                </c:pt>
                <c:pt idx="16">
                  <c:v>4.6666666666666669E-2</c:v>
                </c:pt>
                <c:pt idx="17">
                  <c:v>4.3749999999999997E-2</c:v>
                </c:pt>
                <c:pt idx="18">
                  <c:v>4.1176470588235294E-2</c:v>
                </c:pt>
                <c:pt idx="19">
                  <c:v>3.888888888888889E-2</c:v>
                </c:pt>
                <c:pt idx="20">
                  <c:v>3.6842105263157891E-2</c:v>
                </c:pt>
                <c:pt idx="21">
                  <c:v>3.5000000000000003E-2</c:v>
                </c:pt>
                <c:pt idx="22">
                  <c:v>3.8095238095238099E-2</c:v>
                </c:pt>
                <c:pt idx="23">
                  <c:v>3.6363636363636362E-2</c:v>
                </c:pt>
                <c:pt idx="24">
                  <c:v>3.4782608695652174E-2</c:v>
                </c:pt>
                <c:pt idx="25">
                  <c:v>3.3333333333333333E-2</c:v>
                </c:pt>
                <c:pt idx="26">
                  <c:v>3.2000000000000001E-2</c:v>
                </c:pt>
                <c:pt idx="27">
                  <c:v>3.0769230769230771E-2</c:v>
                </c:pt>
                <c:pt idx="28">
                  <c:v>2.9629629629629631E-2</c:v>
                </c:pt>
                <c:pt idx="29">
                  <c:v>2.8571428571428571E-2</c:v>
                </c:pt>
                <c:pt idx="30">
                  <c:v>2.7586206896551724E-2</c:v>
                </c:pt>
                <c:pt idx="31">
                  <c:v>2.6666666666666668E-2</c:v>
                </c:pt>
                <c:pt idx="32">
                  <c:v>2.903225806451613E-2</c:v>
                </c:pt>
                <c:pt idx="33">
                  <c:v>2.8125000000000001E-2</c:v>
                </c:pt>
                <c:pt idx="34">
                  <c:v>2.7272727272727271E-2</c:v>
                </c:pt>
                <c:pt idx="35">
                  <c:v>2.6470588235294117E-2</c:v>
                </c:pt>
                <c:pt idx="36">
                  <c:v>2.7142857142857142E-2</c:v>
                </c:pt>
                <c:pt idx="37">
                  <c:v>2.6388888888888889E-2</c:v>
                </c:pt>
                <c:pt idx="38">
                  <c:v>2.5675675675675677E-2</c:v>
                </c:pt>
                <c:pt idx="39">
                  <c:v>2.5000000000000001E-2</c:v>
                </c:pt>
                <c:pt idx="40">
                  <c:v>2.4358974358974359E-2</c:v>
                </c:pt>
                <c:pt idx="41">
                  <c:v>2.375E-2</c:v>
                </c:pt>
                <c:pt idx="42">
                  <c:v>2.3333333333333334E-2</c:v>
                </c:pt>
                <c:pt idx="43">
                  <c:v>2.2272727272727274E-2</c:v>
                </c:pt>
                <c:pt idx="44">
                  <c:v>2.1304347826086957E-2</c:v>
                </c:pt>
                <c:pt idx="45">
                  <c:v>2.0416666666666666E-2</c:v>
                </c:pt>
                <c:pt idx="46">
                  <c:v>0.02</c:v>
                </c:pt>
                <c:pt idx="47">
                  <c:v>0.02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6A-4123-A7C2-59EB202CD0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58620847"/>
        <c:axId val="958610447"/>
      </c:lineChart>
      <c:catAx>
        <c:axId val="9586208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58610447"/>
        <c:crosses val="autoZero"/>
        <c:auto val="1"/>
        <c:lblAlgn val="ctr"/>
        <c:lblOffset val="100"/>
        <c:noMultiLvlLbl val="0"/>
      </c:catAx>
      <c:valAx>
        <c:axId val="9586104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5862084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22933333333333333"/>
          <c:y val="4.16666666666666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'Indirect Staff Vs Indirect Cost'!$C$5</c:f>
              <c:strCache>
                <c:ptCount val="1"/>
                <c:pt idx="0">
                  <c:v>Allocation to indirect staff from the Total  indirect cost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'Indirect Staff Vs Indirect Cost'!$B$7:$B$27</c:f>
              <c:numCache>
                <c:formatCode>_(* #,##0_);_(* \(#,##0\);_(* "-"??_);_(@_)</c:formatCode>
                <c:ptCount val="21"/>
                <c:pt idx="0">
                  <c:v>2000000</c:v>
                </c:pt>
                <c:pt idx="1">
                  <c:v>3000000</c:v>
                </c:pt>
                <c:pt idx="2">
                  <c:v>4000000</c:v>
                </c:pt>
                <c:pt idx="3">
                  <c:v>5000000</c:v>
                </c:pt>
                <c:pt idx="4">
                  <c:v>6000000</c:v>
                </c:pt>
                <c:pt idx="5">
                  <c:v>7000000</c:v>
                </c:pt>
                <c:pt idx="6">
                  <c:v>8000000</c:v>
                </c:pt>
                <c:pt idx="7">
                  <c:v>9000000</c:v>
                </c:pt>
                <c:pt idx="8">
                  <c:v>10000000</c:v>
                </c:pt>
                <c:pt idx="9">
                  <c:v>11000000</c:v>
                </c:pt>
                <c:pt idx="10">
                  <c:v>12000000</c:v>
                </c:pt>
                <c:pt idx="11">
                  <c:v>13000000</c:v>
                </c:pt>
                <c:pt idx="12">
                  <c:v>14000000</c:v>
                </c:pt>
                <c:pt idx="13">
                  <c:v>15000000</c:v>
                </c:pt>
                <c:pt idx="14">
                  <c:v>16000000</c:v>
                </c:pt>
                <c:pt idx="15">
                  <c:v>17000000</c:v>
                </c:pt>
                <c:pt idx="16">
                  <c:v>18000000</c:v>
                </c:pt>
                <c:pt idx="17">
                  <c:v>19000000</c:v>
                </c:pt>
                <c:pt idx="18">
                  <c:v>20000000</c:v>
                </c:pt>
                <c:pt idx="19">
                  <c:v>21000000</c:v>
                </c:pt>
                <c:pt idx="20">
                  <c:v>22000000</c:v>
                </c:pt>
              </c:numCache>
            </c:numRef>
          </c:cat>
          <c:val>
            <c:numRef>
              <c:f>'Indirect Staff Vs Indirect Cost'!$C$7:$C$27</c:f>
              <c:numCache>
                <c:formatCode>0.00%</c:formatCode>
                <c:ptCount val="21"/>
                <c:pt idx="0">
                  <c:v>9.7500000000000003E-2</c:v>
                </c:pt>
                <c:pt idx="1">
                  <c:v>9.5000000000000001E-2</c:v>
                </c:pt>
                <c:pt idx="2">
                  <c:v>9.2499999999999999E-2</c:v>
                </c:pt>
                <c:pt idx="3">
                  <c:v>0.09</c:v>
                </c:pt>
                <c:pt idx="4">
                  <c:v>8.7499999999999994E-2</c:v>
                </c:pt>
                <c:pt idx="5">
                  <c:v>8.4999999999999992E-2</c:v>
                </c:pt>
                <c:pt idx="6">
                  <c:v>8.249999999999999E-2</c:v>
                </c:pt>
                <c:pt idx="7">
                  <c:v>7.9999999999999988E-2</c:v>
                </c:pt>
                <c:pt idx="8">
                  <c:v>7.6499999999999985E-2</c:v>
                </c:pt>
                <c:pt idx="9">
                  <c:v>7.2999999999999982E-2</c:v>
                </c:pt>
                <c:pt idx="10">
                  <c:v>6.9499999999999978E-2</c:v>
                </c:pt>
                <c:pt idx="11">
                  <c:v>6.5999999999999975E-2</c:v>
                </c:pt>
                <c:pt idx="12">
                  <c:v>6.2499999999999972E-2</c:v>
                </c:pt>
                <c:pt idx="13">
                  <c:v>5.8999999999999969E-2</c:v>
                </c:pt>
                <c:pt idx="14">
                  <c:v>5.5499999999999966E-2</c:v>
                </c:pt>
                <c:pt idx="15">
                  <c:v>5.1999999999999963E-2</c:v>
                </c:pt>
                <c:pt idx="16">
                  <c:v>4.849999999999996E-2</c:v>
                </c:pt>
                <c:pt idx="17">
                  <c:v>4.4999999999999957E-2</c:v>
                </c:pt>
                <c:pt idx="18">
                  <c:v>4.1499999999999954E-2</c:v>
                </c:pt>
                <c:pt idx="19">
                  <c:v>3.749999999999995E-2</c:v>
                </c:pt>
                <c:pt idx="20">
                  <c:v>3.3499999999999946E-2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83-4ECD-B2ED-C7519EFD43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58620847"/>
        <c:axId val="958610447"/>
      </c:lineChart>
      <c:catAx>
        <c:axId val="958620847"/>
        <c:scaling>
          <c:orientation val="minMax"/>
        </c:scaling>
        <c:delete val="0"/>
        <c:axPos val="b"/>
        <c:numFmt formatCode="_(* #,##0_);_(* \(#,##0\);_(* &quot;-&quot;??_);_(@_)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58610447"/>
        <c:crosses val="autoZero"/>
        <c:auto val="1"/>
        <c:lblAlgn val="ctr"/>
        <c:lblOffset val="100"/>
        <c:noMultiLvlLbl val="0"/>
      </c:catAx>
      <c:valAx>
        <c:axId val="9586104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58620847"/>
        <c:crosses val="autoZero"/>
        <c:crossBetween val="between"/>
      </c:valAx>
      <c:spPr>
        <a:noFill/>
        <a:ln>
          <a:solidFill>
            <a:schemeClr val="accent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600074</xdr:colOff>
      <xdr:row>1</xdr:row>
      <xdr:rowOff>238125</xdr:rowOff>
    </xdr:from>
    <xdr:to>
      <xdr:col>14</xdr:col>
      <xdr:colOff>352425</xdr:colOff>
      <xdr:row>15</xdr:row>
      <xdr:rowOff>123825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600074</xdr:colOff>
      <xdr:row>4</xdr:row>
      <xdr:rowOff>238125</xdr:rowOff>
    </xdr:from>
    <xdr:to>
      <xdr:col>14</xdr:col>
      <xdr:colOff>352425</xdr:colOff>
      <xdr:row>18</xdr:row>
      <xdr:rowOff>123825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8BAC31-E554-4711-9A28-D2AF51F70BB1}">
  <sheetPr>
    <pageSetUpPr fitToPage="1"/>
  </sheetPr>
  <dimension ref="A1:L84"/>
  <sheetViews>
    <sheetView tabSelected="1" topLeftCell="E58" zoomScale="115" zoomScaleNormal="115" workbookViewId="0">
      <selection activeCell="F51" sqref="F51"/>
    </sheetView>
  </sheetViews>
  <sheetFormatPr defaultRowHeight="15" x14ac:dyDescent="0.25"/>
  <cols>
    <col min="1" max="1" width="0" hidden="1" customWidth="1"/>
    <col min="2" max="2" width="35.5703125" hidden="1" customWidth="1"/>
    <col min="3" max="3" width="17.28515625" hidden="1" customWidth="1"/>
    <col min="4" max="4" width="15.85546875" hidden="1" customWidth="1"/>
    <col min="5" max="5" width="4.5703125" style="16" bestFit="1" customWidth="1"/>
    <col min="6" max="6" width="62.28515625" customWidth="1"/>
    <col min="7" max="7" width="8.7109375" bestFit="1" customWidth="1"/>
    <col min="8" max="8" width="8.5703125" style="15" bestFit="1" customWidth="1"/>
    <col min="9" max="9" width="9.5703125" style="15" customWidth="1"/>
    <col min="10" max="10" width="12.28515625" style="15" customWidth="1"/>
    <col min="11" max="11" width="11.140625" bestFit="1" customWidth="1"/>
    <col min="12" max="12" width="10.5703125" style="15" bestFit="1" customWidth="1"/>
    <col min="13" max="13" width="42.5703125" bestFit="1" customWidth="1"/>
    <col min="15" max="15" width="9.5703125" bestFit="1" customWidth="1"/>
  </cols>
  <sheetData>
    <row r="1" spans="1:10" ht="15.75" x14ac:dyDescent="0.25">
      <c r="E1" s="11"/>
      <c r="F1" s="11"/>
      <c r="G1" s="11"/>
      <c r="H1" s="67"/>
      <c r="I1" s="11"/>
      <c r="J1" s="67"/>
    </row>
    <row r="2" spans="1:10" ht="15.75" x14ac:dyDescent="0.25">
      <c r="E2" s="11"/>
      <c r="F2" s="11"/>
      <c r="G2" s="11"/>
      <c r="H2" s="67"/>
      <c r="I2" s="11"/>
      <c r="J2" s="67"/>
    </row>
    <row r="3" spans="1:10" ht="25.5" x14ac:dyDescent="0.25">
      <c r="E3" s="99" t="s">
        <v>67</v>
      </c>
      <c r="F3" s="100"/>
      <c r="G3" s="100"/>
      <c r="H3" s="100"/>
      <c r="I3" s="100"/>
      <c r="J3" s="100"/>
    </row>
    <row r="4" spans="1:10" ht="15.75" x14ac:dyDescent="0.25">
      <c r="E4" s="101" t="s">
        <v>69</v>
      </c>
      <c r="F4" s="101"/>
      <c r="G4" s="101"/>
      <c r="H4" s="101"/>
      <c r="I4" s="101"/>
      <c r="J4" s="101"/>
    </row>
    <row r="5" spans="1:10" ht="15.75" x14ac:dyDescent="0.25">
      <c r="E5" s="102" t="s">
        <v>68</v>
      </c>
      <c r="F5" s="102"/>
      <c r="G5" s="102"/>
      <c r="H5" s="102"/>
      <c r="I5" s="102"/>
      <c r="J5" s="102"/>
    </row>
    <row r="6" spans="1:10" ht="15.75" x14ac:dyDescent="0.25">
      <c r="A6" s="2" t="s">
        <v>0</v>
      </c>
      <c r="B6" s="2" t="s">
        <v>1</v>
      </c>
    </row>
    <row r="7" spans="1:10" ht="31.5" x14ac:dyDescent="0.25">
      <c r="A7" s="3" t="s">
        <v>3</v>
      </c>
      <c r="B7" s="4" t="s">
        <v>4</v>
      </c>
      <c r="E7" s="18" t="s">
        <v>0</v>
      </c>
      <c r="F7" s="19" t="s">
        <v>1</v>
      </c>
      <c r="G7" s="19" t="s">
        <v>46</v>
      </c>
      <c r="H7" s="20" t="s">
        <v>47</v>
      </c>
      <c r="I7" s="20" t="s">
        <v>24</v>
      </c>
      <c r="J7" s="68" t="s">
        <v>2</v>
      </c>
    </row>
    <row r="8" spans="1:10" ht="15.75" x14ac:dyDescent="0.25">
      <c r="A8" s="13" t="s">
        <v>6</v>
      </c>
      <c r="B8" s="13" t="s">
        <v>5</v>
      </c>
      <c r="C8" s="14"/>
      <c r="D8" s="14"/>
      <c r="E8" s="21" t="s">
        <v>3</v>
      </c>
      <c r="F8" s="22" t="s">
        <v>45</v>
      </c>
      <c r="G8" s="63"/>
      <c r="H8" s="63"/>
      <c r="I8" s="23"/>
      <c r="J8" s="24"/>
    </row>
    <row r="9" spans="1:10" ht="15.75" x14ac:dyDescent="0.25">
      <c r="A9" s="13"/>
      <c r="B9" s="13"/>
      <c r="C9" s="14"/>
      <c r="D9" s="14"/>
      <c r="E9" s="25"/>
      <c r="F9" s="27" t="s">
        <v>70</v>
      </c>
      <c r="G9" s="71"/>
      <c r="H9" s="71">
        <v>500</v>
      </c>
      <c r="I9" s="72">
        <f>G9*H9</f>
        <v>0</v>
      </c>
      <c r="J9" s="40"/>
    </row>
    <row r="10" spans="1:10" ht="15.75" x14ac:dyDescent="0.25">
      <c r="A10" s="13"/>
      <c r="B10" s="13"/>
      <c r="C10" s="14"/>
      <c r="D10" s="14"/>
      <c r="E10" s="25"/>
      <c r="F10" s="27" t="s">
        <v>71</v>
      </c>
      <c r="G10" s="71"/>
      <c r="H10" s="71">
        <v>1000</v>
      </c>
      <c r="I10" s="72">
        <f>G10*H10</f>
        <v>0</v>
      </c>
      <c r="J10" s="40"/>
    </row>
    <row r="11" spans="1:10" ht="15.75" x14ac:dyDescent="0.25">
      <c r="A11" s="13"/>
      <c r="B11" s="13"/>
      <c r="C11" s="14"/>
      <c r="D11" s="14"/>
      <c r="E11" s="25"/>
      <c r="F11" s="27" t="s">
        <v>72</v>
      </c>
      <c r="G11" s="71"/>
      <c r="H11" s="71">
        <v>50000</v>
      </c>
      <c r="I11" s="72">
        <f>G11*H11</f>
        <v>0</v>
      </c>
      <c r="J11" s="40"/>
    </row>
    <row r="12" spans="1:10" ht="15.75" x14ac:dyDescent="0.25">
      <c r="A12" s="13"/>
      <c r="B12" s="13"/>
      <c r="C12" s="14"/>
      <c r="D12" s="14"/>
      <c r="E12" s="25"/>
      <c r="F12" s="27" t="s">
        <v>4</v>
      </c>
      <c r="G12" s="63"/>
      <c r="H12" s="63"/>
      <c r="I12" s="63"/>
      <c r="J12" s="77">
        <f>SUM(I9:I11)</f>
        <v>0</v>
      </c>
    </row>
    <row r="13" spans="1:10" ht="15.75" x14ac:dyDescent="0.25">
      <c r="A13" s="3" t="s">
        <v>7</v>
      </c>
      <c r="B13" s="4" t="s">
        <v>8</v>
      </c>
      <c r="C13" s="14"/>
      <c r="D13" s="14"/>
      <c r="E13" s="25"/>
      <c r="F13" s="86" t="s">
        <v>73</v>
      </c>
      <c r="G13" s="23"/>
      <c r="H13" s="23"/>
      <c r="I13" s="23"/>
      <c r="J13" s="40"/>
    </row>
    <row r="14" spans="1:10" ht="15.75" x14ac:dyDescent="0.25">
      <c r="A14" s="103">
        <v>1</v>
      </c>
      <c r="B14" s="5" t="s">
        <v>9</v>
      </c>
      <c r="C14" s="104">
        <v>90000</v>
      </c>
      <c r="D14" s="104"/>
      <c r="E14" s="21" t="s">
        <v>7</v>
      </c>
      <c r="F14" s="22" t="s">
        <v>8</v>
      </c>
      <c r="G14" s="23"/>
      <c r="H14" s="23"/>
      <c r="I14" s="23"/>
      <c r="J14" s="40"/>
    </row>
    <row r="15" spans="1:10" ht="42.75" x14ac:dyDescent="0.25">
      <c r="A15" s="103"/>
      <c r="B15" s="5"/>
      <c r="C15" s="104"/>
      <c r="D15" s="104"/>
      <c r="E15" s="26">
        <v>1</v>
      </c>
      <c r="F15" s="27" t="s">
        <v>78</v>
      </c>
      <c r="G15" s="71"/>
      <c r="H15" s="71">
        <v>1500</v>
      </c>
      <c r="I15" s="72">
        <f t="shared" ref="I15" si="0">G15*H15</f>
        <v>0</v>
      </c>
      <c r="J15" s="40"/>
    </row>
    <row r="16" spans="1:10" ht="15.75" x14ac:dyDescent="0.25">
      <c r="A16" s="103"/>
      <c r="B16" s="5"/>
      <c r="C16" s="104"/>
      <c r="D16" s="104"/>
      <c r="E16" s="26">
        <v>2</v>
      </c>
      <c r="F16" s="27" t="s">
        <v>80</v>
      </c>
      <c r="G16" s="28"/>
      <c r="H16" s="28"/>
      <c r="I16" s="28">
        <f>G16*H16</f>
        <v>0</v>
      </c>
      <c r="J16" s="40"/>
    </row>
    <row r="17" spans="1:11" ht="15.75" x14ac:dyDescent="0.25">
      <c r="A17" s="103"/>
      <c r="B17" s="5"/>
      <c r="C17" s="104"/>
      <c r="D17" s="104"/>
      <c r="E17" s="26">
        <v>3</v>
      </c>
      <c r="F17" s="27" t="s">
        <v>59</v>
      </c>
      <c r="G17" s="28"/>
      <c r="H17" s="28">
        <v>400</v>
      </c>
      <c r="I17" s="28">
        <f>G17*H17</f>
        <v>0</v>
      </c>
      <c r="J17" s="40"/>
    </row>
    <row r="18" spans="1:11" ht="15.75" x14ac:dyDescent="0.25">
      <c r="A18" s="103"/>
      <c r="B18" s="5"/>
      <c r="C18" s="104"/>
      <c r="D18" s="104"/>
      <c r="E18" s="26">
        <v>4</v>
      </c>
      <c r="F18" s="27" t="s">
        <v>79</v>
      </c>
      <c r="G18" s="28"/>
      <c r="H18" s="28"/>
      <c r="I18" s="28">
        <f t="shared" ref="I18" si="1">G18*H18</f>
        <v>0</v>
      </c>
      <c r="J18" s="40"/>
    </row>
    <row r="19" spans="1:11" ht="15.75" x14ac:dyDescent="0.25">
      <c r="A19" s="103"/>
      <c r="B19" s="5"/>
      <c r="C19" s="104"/>
      <c r="D19" s="104"/>
      <c r="E19" s="26">
        <v>5</v>
      </c>
      <c r="F19" s="27" t="s">
        <v>49</v>
      </c>
      <c r="G19" s="28"/>
      <c r="H19" s="28"/>
      <c r="I19" s="28"/>
      <c r="J19" s="40"/>
    </row>
    <row r="20" spans="1:11" ht="15.75" x14ac:dyDescent="0.25">
      <c r="A20" s="103"/>
      <c r="B20" s="5"/>
      <c r="C20" s="104"/>
      <c r="D20" s="104"/>
      <c r="E20" s="26"/>
      <c r="F20" s="27" t="s">
        <v>64</v>
      </c>
      <c r="G20" s="28"/>
      <c r="H20" s="28">
        <v>250</v>
      </c>
      <c r="I20" s="28">
        <f t="shared" ref="I20:I26" si="2">G20*H20</f>
        <v>0</v>
      </c>
      <c r="J20" s="40"/>
    </row>
    <row r="21" spans="1:11" ht="15.75" x14ac:dyDescent="0.25">
      <c r="A21" s="103"/>
      <c r="B21" s="5"/>
      <c r="C21" s="104"/>
      <c r="D21" s="104"/>
      <c r="E21" s="26"/>
      <c r="F21" s="27" t="s">
        <v>81</v>
      </c>
      <c r="G21" s="28"/>
      <c r="H21" s="28"/>
      <c r="I21" s="28">
        <f t="shared" si="2"/>
        <v>0</v>
      </c>
      <c r="J21" s="40"/>
    </row>
    <row r="22" spans="1:11" ht="15.75" x14ac:dyDescent="0.25">
      <c r="A22" s="13"/>
      <c r="B22" s="5"/>
      <c r="C22" s="14"/>
      <c r="D22" s="14"/>
      <c r="E22" s="26">
        <v>6</v>
      </c>
      <c r="F22" s="27" t="s">
        <v>50</v>
      </c>
      <c r="G22" s="28"/>
      <c r="H22" s="28"/>
      <c r="I22" s="28">
        <f t="shared" si="2"/>
        <v>0</v>
      </c>
      <c r="J22" s="40"/>
    </row>
    <row r="23" spans="1:11" ht="15.75" x14ac:dyDescent="0.25">
      <c r="A23" s="13"/>
      <c r="B23" s="5"/>
      <c r="C23" s="14"/>
      <c r="D23" s="14"/>
      <c r="E23" s="26"/>
      <c r="F23" s="27" t="s">
        <v>65</v>
      </c>
      <c r="G23" s="28"/>
      <c r="H23" s="28">
        <v>500</v>
      </c>
      <c r="I23" s="28">
        <f t="shared" si="2"/>
        <v>0</v>
      </c>
      <c r="J23" s="40"/>
    </row>
    <row r="24" spans="1:11" ht="15.75" x14ac:dyDescent="0.25">
      <c r="A24" s="13"/>
      <c r="B24" s="5"/>
      <c r="C24" s="14"/>
      <c r="D24" s="14"/>
      <c r="E24" s="26"/>
      <c r="F24" s="27" t="s">
        <v>64</v>
      </c>
      <c r="G24" s="28"/>
      <c r="H24" s="28">
        <v>250</v>
      </c>
      <c r="I24" s="28">
        <f t="shared" si="2"/>
        <v>0</v>
      </c>
      <c r="J24" s="40"/>
    </row>
    <row r="25" spans="1:11" ht="15.75" x14ac:dyDescent="0.25">
      <c r="A25" s="13"/>
      <c r="B25" s="5"/>
      <c r="C25" s="14"/>
      <c r="D25" s="14"/>
      <c r="E25" s="26"/>
      <c r="F25" s="27" t="s">
        <v>74</v>
      </c>
      <c r="G25" s="28"/>
      <c r="H25" s="28"/>
      <c r="I25" s="28">
        <f t="shared" si="2"/>
        <v>0</v>
      </c>
      <c r="J25" s="40"/>
    </row>
    <row r="26" spans="1:11" ht="31.5" x14ac:dyDescent="0.25">
      <c r="A26" s="13"/>
      <c r="B26" s="5"/>
      <c r="C26" s="14"/>
      <c r="D26" s="14"/>
      <c r="E26" s="26">
        <v>7</v>
      </c>
      <c r="F26" s="27" t="s">
        <v>93</v>
      </c>
      <c r="G26" s="28"/>
      <c r="H26" s="28"/>
      <c r="I26" s="28">
        <f t="shared" si="2"/>
        <v>0</v>
      </c>
      <c r="J26" s="88"/>
    </row>
    <row r="27" spans="1:11" ht="15.75" x14ac:dyDescent="0.25">
      <c r="A27" s="13">
        <v>4</v>
      </c>
      <c r="B27" s="5"/>
      <c r="C27" s="14"/>
      <c r="D27" s="6"/>
      <c r="E27" s="26">
        <v>8</v>
      </c>
      <c r="F27" s="27" t="s">
        <v>30</v>
      </c>
      <c r="G27" s="63"/>
      <c r="H27" s="63"/>
      <c r="I27" s="28">
        <f>J12*0.01%</f>
        <v>0</v>
      </c>
      <c r="J27" s="41"/>
    </row>
    <row r="28" spans="1:11" ht="15.75" x14ac:dyDescent="0.25">
      <c r="A28" s="13">
        <v>5</v>
      </c>
      <c r="B28" s="5" t="s">
        <v>10</v>
      </c>
      <c r="C28" s="14">
        <v>25425</v>
      </c>
      <c r="D28" s="6"/>
      <c r="E28" s="76"/>
      <c r="F28" s="29" t="s">
        <v>29</v>
      </c>
      <c r="G28" s="64"/>
      <c r="H28" s="64"/>
      <c r="I28" s="23"/>
      <c r="J28" s="37">
        <f>SUM(I15:I27)</f>
        <v>0</v>
      </c>
      <c r="K28" s="17"/>
    </row>
    <row r="29" spans="1:11" ht="15.75" x14ac:dyDescent="0.25">
      <c r="A29" s="13"/>
      <c r="B29" s="5"/>
      <c r="C29" s="14"/>
      <c r="D29" s="6"/>
      <c r="E29" s="21" t="s">
        <v>7</v>
      </c>
      <c r="F29" s="22" t="s">
        <v>75</v>
      </c>
      <c r="G29" s="90" t="s">
        <v>76</v>
      </c>
      <c r="H29" s="64"/>
      <c r="I29" s="23"/>
      <c r="J29" s="87">
        <f>J12-J28</f>
        <v>0</v>
      </c>
      <c r="K29" s="17"/>
    </row>
    <row r="30" spans="1:11" ht="15.75" x14ac:dyDescent="0.25">
      <c r="A30" s="13"/>
      <c r="B30" s="5"/>
      <c r="C30" s="14"/>
      <c r="D30" s="6"/>
      <c r="E30" s="76"/>
      <c r="F30" s="29"/>
      <c r="G30" s="64"/>
      <c r="H30" s="64"/>
      <c r="I30" s="23"/>
      <c r="J30" s="87"/>
      <c r="K30" s="17"/>
    </row>
    <row r="31" spans="1:11" ht="15.75" x14ac:dyDescent="0.25">
      <c r="A31" s="13">
        <v>6</v>
      </c>
      <c r="B31" s="5"/>
      <c r="C31" s="14"/>
      <c r="D31" s="6"/>
      <c r="E31" s="21" t="s">
        <v>77</v>
      </c>
      <c r="F31" s="22" t="s">
        <v>12</v>
      </c>
      <c r="G31" s="64"/>
      <c r="H31" s="64"/>
      <c r="I31" s="28"/>
      <c r="J31" s="24"/>
    </row>
    <row r="32" spans="1:11" ht="27" x14ac:dyDescent="0.25">
      <c r="A32" s="13"/>
      <c r="B32" s="5"/>
      <c r="C32" s="14"/>
      <c r="D32" s="6"/>
      <c r="E32" s="64"/>
      <c r="F32" s="27" t="s">
        <v>91</v>
      </c>
      <c r="G32" s="91" t="e">
        <f>H32/J12</f>
        <v>#DIV/0!</v>
      </c>
      <c r="H32" s="28">
        <f>SUM(I33:I37)</f>
        <v>0</v>
      </c>
      <c r="J32" s="24"/>
    </row>
    <row r="33" spans="1:10" ht="15.75" x14ac:dyDescent="0.25">
      <c r="A33" s="13">
        <v>7</v>
      </c>
      <c r="B33" s="5"/>
      <c r="C33" s="14"/>
      <c r="D33" s="6"/>
      <c r="E33" s="26">
        <v>1</v>
      </c>
      <c r="F33" s="27" t="s">
        <v>94</v>
      </c>
      <c r="G33" s="63"/>
      <c r="H33" s="63"/>
      <c r="I33" s="28">
        <f>J29*5%</f>
        <v>0</v>
      </c>
      <c r="J33" s="24"/>
    </row>
    <row r="34" spans="1:10" ht="15.75" x14ac:dyDescent="0.25">
      <c r="A34" s="13" t="s">
        <v>6</v>
      </c>
      <c r="B34" s="7" t="s">
        <v>11</v>
      </c>
      <c r="C34" s="12">
        <f>SUM(C14:C33)</f>
        <v>115425</v>
      </c>
      <c r="D34" s="6"/>
      <c r="E34" s="26">
        <v>2</v>
      </c>
      <c r="F34" s="27" t="s">
        <v>95</v>
      </c>
      <c r="G34" s="63"/>
      <c r="H34" s="63"/>
      <c r="I34" s="28">
        <f>J29*30%</f>
        <v>0</v>
      </c>
      <c r="J34" s="24"/>
    </row>
    <row r="35" spans="1:10" ht="15.75" x14ac:dyDescent="0.25">
      <c r="A35" s="13"/>
      <c r="B35" s="7"/>
      <c r="C35" s="12"/>
      <c r="D35" s="6"/>
      <c r="E35" s="26"/>
      <c r="F35" s="27" t="s">
        <v>97</v>
      </c>
      <c r="G35" s="63"/>
      <c r="H35" s="63"/>
      <c r="I35" s="28">
        <f>J29*10%</f>
        <v>0</v>
      </c>
      <c r="J35" s="24"/>
    </row>
    <row r="36" spans="1:10" ht="15.75" x14ac:dyDescent="0.25">
      <c r="A36" s="13"/>
      <c r="B36" s="7"/>
      <c r="C36" s="12"/>
      <c r="D36" s="6"/>
      <c r="E36" s="26"/>
      <c r="F36" s="27" t="s">
        <v>96</v>
      </c>
      <c r="G36" s="63"/>
      <c r="H36" s="63"/>
      <c r="I36" s="28">
        <f>J29*5%</f>
        <v>0</v>
      </c>
      <c r="J36" s="24"/>
    </row>
    <row r="37" spans="1:10" ht="15.75" x14ac:dyDescent="0.25">
      <c r="A37" s="13"/>
      <c r="B37" s="7"/>
      <c r="C37" s="12"/>
      <c r="D37" s="6"/>
      <c r="E37" s="26"/>
      <c r="F37" s="27" t="s">
        <v>101</v>
      </c>
      <c r="G37" s="63"/>
      <c r="H37" s="63"/>
      <c r="I37" s="28">
        <f>J29*20%</f>
        <v>0</v>
      </c>
      <c r="J37" s="24"/>
    </row>
    <row r="38" spans="1:10" ht="22.5" x14ac:dyDescent="0.25">
      <c r="A38" s="13"/>
      <c r="B38" s="7"/>
      <c r="C38" s="12"/>
      <c r="D38" s="6"/>
      <c r="E38" s="26"/>
      <c r="F38" s="89" t="s">
        <v>98</v>
      </c>
      <c r="G38" s="63"/>
      <c r="H38" s="63"/>
      <c r="I38" s="28"/>
      <c r="J38" s="24"/>
    </row>
    <row r="39" spans="1:10" ht="15.75" x14ac:dyDescent="0.25">
      <c r="A39" s="13"/>
      <c r="B39" s="7"/>
      <c r="C39" s="12"/>
      <c r="D39" s="6"/>
      <c r="E39" s="26">
        <v>3</v>
      </c>
      <c r="F39" s="29" t="s">
        <v>35</v>
      </c>
      <c r="G39" s="64"/>
      <c r="H39" s="64"/>
      <c r="I39" s="28"/>
      <c r="J39" s="24"/>
    </row>
    <row r="40" spans="1:10" ht="31.5" x14ac:dyDescent="0.25">
      <c r="A40" s="13"/>
      <c r="B40" s="7"/>
      <c r="C40" s="12"/>
      <c r="D40" s="6"/>
      <c r="E40" s="26"/>
      <c r="F40" s="27" t="s">
        <v>92</v>
      </c>
      <c r="G40" s="78"/>
      <c r="H40" s="78">
        <v>1500</v>
      </c>
      <c r="I40" s="79">
        <f>G40*H40</f>
        <v>0</v>
      </c>
      <c r="J40" s="24"/>
    </row>
    <row r="41" spans="1:10" ht="27" x14ac:dyDescent="0.25">
      <c r="A41" s="13"/>
      <c r="B41" s="7"/>
      <c r="C41" s="12"/>
      <c r="D41" s="6"/>
      <c r="E41" s="26"/>
      <c r="F41" s="27" t="s">
        <v>82</v>
      </c>
      <c r="G41" s="78"/>
      <c r="H41" s="78">
        <v>5000</v>
      </c>
      <c r="I41" s="79">
        <f t="shared" ref="I41:I58" si="3">G41*H41</f>
        <v>0</v>
      </c>
      <c r="J41" s="24"/>
    </row>
    <row r="42" spans="1:10" ht="15.75" x14ac:dyDescent="0.25">
      <c r="A42" s="13" t="s">
        <v>6</v>
      </c>
      <c r="B42" s="5"/>
      <c r="C42" s="14"/>
      <c r="D42" s="6"/>
      <c r="E42" s="26"/>
      <c r="F42" s="27" t="s">
        <v>83</v>
      </c>
      <c r="G42" s="63"/>
      <c r="H42" s="63">
        <v>210</v>
      </c>
      <c r="I42" s="28"/>
      <c r="J42" s="24"/>
    </row>
    <row r="43" spans="1:10" ht="15.75" x14ac:dyDescent="0.25">
      <c r="A43" s="13"/>
      <c r="B43" s="5"/>
      <c r="C43" s="14"/>
      <c r="D43" s="6"/>
      <c r="E43" s="26"/>
      <c r="F43" s="27" t="s">
        <v>66</v>
      </c>
      <c r="G43" s="63"/>
      <c r="H43" s="63"/>
      <c r="I43" s="28">
        <f t="shared" si="3"/>
        <v>0</v>
      </c>
      <c r="J43" s="24"/>
    </row>
    <row r="44" spans="1:10" ht="15.75" x14ac:dyDescent="0.25">
      <c r="A44" s="13"/>
      <c r="B44" s="5"/>
      <c r="C44" s="14"/>
      <c r="D44" s="6"/>
      <c r="E44" s="26"/>
      <c r="F44" s="75" t="s">
        <v>84</v>
      </c>
      <c r="G44" s="63"/>
      <c r="H44" s="63">
        <v>1200</v>
      </c>
      <c r="I44" s="28">
        <f t="shared" si="3"/>
        <v>0</v>
      </c>
      <c r="J44" s="24"/>
    </row>
    <row r="45" spans="1:10" ht="15.75" x14ac:dyDescent="0.25">
      <c r="A45" s="13"/>
      <c r="B45" s="5"/>
      <c r="C45" s="14"/>
      <c r="D45" s="6"/>
      <c r="E45" s="26"/>
      <c r="F45" s="75" t="s">
        <v>85</v>
      </c>
      <c r="G45" s="63"/>
      <c r="H45" s="63">
        <v>1200</v>
      </c>
      <c r="I45" s="28">
        <f t="shared" si="3"/>
        <v>0</v>
      </c>
      <c r="J45" s="24"/>
    </row>
    <row r="46" spans="1:10" ht="15.75" x14ac:dyDescent="0.25">
      <c r="A46" s="13"/>
      <c r="B46" s="5"/>
      <c r="C46" s="14"/>
      <c r="D46" s="6"/>
      <c r="E46" s="26"/>
      <c r="F46" s="75" t="s">
        <v>86</v>
      </c>
      <c r="G46" s="63"/>
      <c r="H46" s="63">
        <v>500</v>
      </c>
      <c r="I46" s="28">
        <f t="shared" si="3"/>
        <v>0</v>
      </c>
      <c r="J46" s="24"/>
    </row>
    <row r="47" spans="1:10" ht="15.75" x14ac:dyDescent="0.25">
      <c r="A47" s="13"/>
      <c r="B47" s="5"/>
      <c r="C47" s="14"/>
      <c r="D47" s="6"/>
      <c r="E47" s="26"/>
      <c r="F47" s="75" t="s">
        <v>53</v>
      </c>
      <c r="G47" s="63"/>
      <c r="H47" s="63">
        <v>1000</v>
      </c>
      <c r="I47" s="28">
        <f t="shared" si="3"/>
        <v>0</v>
      </c>
      <c r="J47" s="24"/>
    </row>
    <row r="48" spans="1:10" ht="15.75" x14ac:dyDescent="0.25">
      <c r="A48" s="13"/>
      <c r="B48" s="5"/>
      <c r="C48" s="14"/>
      <c r="D48" s="6"/>
      <c r="E48" s="26"/>
      <c r="F48" s="75" t="s">
        <v>54</v>
      </c>
      <c r="G48" s="63"/>
      <c r="H48" s="63">
        <v>600</v>
      </c>
      <c r="I48" s="28">
        <f t="shared" si="3"/>
        <v>0</v>
      </c>
      <c r="J48" s="24"/>
    </row>
    <row r="49" spans="1:12" ht="15.75" x14ac:dyDescent="0.25">
      <c r="A49" s="13"/>
      <c r="B49" s="5"/>
      <c r="C49" s="14"/>
      <c r="D49" s="6"/>
      <c r="E49" s="26"/>
      <c r="F49" s="75" t="s">
        <v>87</v>
      </c>
      <c r="G49" s="63"/>
      <c r="H49" s="63">
        <v>100</v>
      </c>
      <c r="I49" s="28">
        <f t="shared" si="3"/>
        <v>0</v>
      </c>
      <c r="J49" s="24"/>
    </row>
    <row r="50" spans="1:12" ht="15.75" x14ac:dyDescent="0.25">
      <c r="A50" s="13"/>
      <c r="B50" s="5"/>
      <c r="C50" s="14"/>
      <c r="D50" s="6"/>
      <c r="E50" s="26"/>
      <c r="F50" s="75" t="s">
        <v>88</v>
      </c>
      <c r="G50" s="63"/>
      <c r="H50" s="63">
        <v>50</v>
      </c>
      <c r="I50" s="28">
        <f t="shared" si="3"/>
        <v>0</v>
      </c>
      <c r="J50" s="24"/>
    </row>
    <row r="51" spans="1:12" ht="15.75" x14ac:dyDescent="0.25">
      <c r="A51" s="13"/>
      <c r="B51" s="5"/>
      <c r="C51" s="14"/>
      <c r="D51" s="6"/>
      <c r="E51" s="26"/>
      <c r="F51" s="75" t="s">
        <v>62</v>
      </c>
      <c r="G51" s="63"/>
      <c r="H51" s="63">
        <v>50</v>
      </c>
      <c r="I51" s="28"/>
      <c r="J51" s="24"/>
    </row>
    <row r="52" spans="1:12" ht="15.75" x14ac:dyDescent="0.25">
      <c r="A52" s="13"/>
      <c r="B52" s="5"/>
      <c r="C52" s="14"/>
      <c r="D52" s="6"/>
      <c r="E52" s="26"/>
      <c r="F52" s="75" t="s">
        <v>61</v>
      </c>
      <c r="G52" s="63"/>
      <c r="H52" s="63">
        <v>200</v>
      </c>
      <c r="I52" s="28">
        <f t="shared" si="3"/>
        <v>0</v>
      </c>
      <c r="J52" s="24"/>
    </row>
    <row r="53" spans="1:12" ht="15.75" x14ac:dyDescent="0.25">
      <c r="A53" s="13"/>
      <c r="B53" s="5"/>
      <c r="C53" s="14"/>
      <c r="D53" s="6"/>
      <c r="E53" s="26"/>
      <c r="F53" s="75" t="s">
        <v>63</v>
      </c>
      <c r="G53" s="63"/>
      <c r="H53" s="63">
        <v>50</v>
      </c>
      <c r="I53" s="28">
        <f t="shared" si="3"/>
        <v>0</v>
      </c>
      <c r="J53" s="24"/>
    </row>
    <row r="54" spans="1:12" ht="15.75" x14ac:dyDescent="0.25">
      <c r="A54" s="13"/>
      <c r="B54" s="5"/>
      <c r="C54" s="14"/>
      <c r="D54" s="6"/>
      <c r="E54" s="26"/>
      <c r="F54" s="75" t="s">
        <v>51</v>
      </c>
      <c r="G54" s="63"/>
      <c r="H54" s="63">
        <v>100</v>
      </c>
      <c r="I54" s="28">
        <f>G54*H54</f>
        <v>0</v>
      </c>
      <c r="J54" s="24"/>
    </row>
    <row r="55" spans="1:12" ht="15.75" x14ac:dyDescent="0.25">
      <c r="A55" s="13"/>
      <c r="B55" s="5"/>
      <c r="C55" s="14"/>
      <c r="D55" s="6"/>
      <c r="E55" s="26"/>
      <c r="F55" s="75" t="s">
        <v>52</v>
      </c>
      <c r="G55" s="63"/>
      <c r="H55" s="63">
        <v>100</v>
      </c>
      <c r="I55" s="28">
        <f>G55*H55</f>
        <v>0</v>
      </c>
      <c r="J55" s="24"/>
    </row>
    <row r="56" spans="1:12" ht="15.75" x14ac:dyDescent="0.25">
      <c r="A56" s="13"/>
      <c r="B56" s="5"/>
      <c r="C56" s="14"/>
      <c r="D56" s="6"/>
      <c r="E56" s="26"/>
      <c r="F56" s="75" t="s">
        <v>60</v>
      </c>
      <c r="G56" s="63"/>
      <c r="H56" s="63">
        <v>250</v>
      </c>
      <c r="I56" s="28">
        <f t="shared" si="3"/>
        <v>0</v>
      </c>
      <c r="J56" s="24"/>
    </row>
    <row r="57" spans="1:12" ht="15.75" x14ac:dyDescent="0.25">
      <c r="A57" s="13"/>
      <c r="B57" s="5"/>
      <c r="C57" s="14"/>
      <c r="D57" s="6"/>
      <c r="E57" s="26"/>
      <c r="F57" s="75" t="s">
        <v>89</v>
      </c>
      <c r="G57" s="63"/>
      <c r="H57" s="63">
        <v>600</v>
      </c>
      <c r="I57" s="28"/>
      <c r="J57" s="24"/>
    </row>
    <row r="58" spans="1:12" ht="27" x14ac:dyDescent="0.25">
      <c r="A58" s="13"/>
      <c r="B58" s="5"/>
      <c r="C58" s="14"/>
      <c r="D58" s="6"/>
      <c r="E58" s="26"/>
      <c r="F58" s="27" t="s">
        <v>90</v>
      </c>
      <c r="G58" s="63"/>
      <c r="H58" s="63"/>
      <c r="I58" s="28">
        <f t="shared" si="3"/>
        <v>0</v>
      </c>
      <c r="J58" s="24"/>
    </row>
    <row r="59" spans="1:12" ht="15.75" x14ac:dyDescent="0.25">
      <c r="A59" s="13">
        <v>2</v>
      </c>
      <c r="B59" s="5"/>
      <c r="C59" s="14"/>
      <c r="D59" s="14"/>
      <c r="E59" s="26">
        <v>4</v>
      </c>
      <c r="F59" s="29" t="s">
        <v>34</v>
      </c>
      <c r="G59" s="64"/>
      <c r="H59" s="64"/>
      <c r="I59" s="73"/>
      <c r="J59" s="24"/>
    </row>
    <row r="60" spans="1:12" ht="15.75" x14ac:dyDescent="0.25">
      <c r="A60" s="13">
        <v>3</v>
      </c>
      <c r="B60" s="5"/>
      <c r="C60" s="14"/>
      <c r="D60" s="14"/>
      <c r="E60" s="31"/>
      <c r="F60" s="30" t="s">
        <v>31</v>
      </c>
      <c r="G60" s="65"/>
      <c r="H60" s="65"/>
      <c r="I60" s="73">
        <f>J29*10%*0.1</f>
        <v>0</v>
      </c>
      <c r="J60" s="24"/>
    </row>
    <row r="61" spans="1:12" ht="15.75" x14ac:dyDescent="0.25">
      <c r="A61" s="13">
        <v>4</v>
      </c>
      <c r="B61" s="5"/>
      <c r="C61" s="14"/>
      <c r="D61" s="6"/>
      <c r="E61" s="31"/>
      <c r="F61" s="30" t="s">
        <v>36</v>
      </c>
      <c r="G61" s="65"/>
      <c r="H61" s="65"/>
      <c r="I61" s="73">
        <f>J29*10%*0.1</f>
        <v>0</v>
      </c>
      <c r="J61" s="24"/>
    </row>
    <row r="62" spans="1:12" ht="15.75" x14ac:dyDescent="0.25">
      <c r="A62" s="13" t="s">
        <v>6</v>
      </c>
      <c r="B62" s="8" t="s">
        <v>13</v>
      </c>
      <c r="C62" s="14">
        <v>5000</v>
      </c>
      <c r="D62" s="14"/>
      <c r="E62" s="31"/>
      <c r="F62" s="30" t="s">
        <v>37</v>
      </c>
      <c r="G62" s="65"/>
      <c r="H62" s="65"/>
      <c r="I62" s="73">
        <f>J29*10%*0.1</f>
        <v>0</v>
      </c>
      <c r="J62" s="24"/>
    </row>
    <row r="63" spans="1:12" ht="15.75" x14ac:dyDescent="0.25">
      <c r="A63" s="13" t="s">
        <v>6</v>
      </c>
      <c r="B63" s="8" t="s">
        <v>14</v>
      </c>
      <c r="C63" s="14">
        <v>3000</v>
      </c>
      <c r="D63" s="14"/>
      <c r="E63" s="26"/>
      <c r="F63" s="30" t="s">
        <v>55</v>
      </c>
      <c r="G63" s="65"/>
      <c r="H63" s="65"/>
      <c r="I63" s="73">
        <f>J29*10%*0.1</f>
        <v>0</v>
      </c>
      <c r="J63" s="24"/>
    </row>
    <row r="64" spans="1:12" ht="19.5" thickBot="1" x14ac:dyDescent="0.35">
      <c r="A64" s="13"/>
      <c r="B64" s="8"/>
      <c r="C64" s="14"/>
      <c r="D64" s="14"/>
      <c r="E64" s="26"/>
      <c r="F64" s="94" t="s">
        <v>102</v>
      </c>
      <c r="G64" s="65"/>
      <c r="H64" s="65"/>
      <c r="I64" s="84"/>
      <c r="J64" s="24"/>
      <c r="L64" s="49"/>
    </row>
    <row r="65" spans="1:12" ht="15.75" x14ac:dyDescent="0.25">
      <c r="A65" s="13" t="s">
        <v>6</v>
      </c>
      <c r="B65" s="8" t="s">
        <v>15</v>
      </c>
      <c r="C65" s="14">
        <v>3000</v>
      </c>
      <c r="D65" s="14"/>
      <c r="E65" s="26">
        <v>5</v>
      </c>
      <c r="F65" s="27" t="s">
        <v>58</v>
      </c>
      <c r="G65" s="63"/>
      <c r="H65" s="80"/>
      <c r="I65" s="95">
        <f>J29*10%*0.6</f>
        <v>0</v>
      </c>
      <c r="J65" s="81"/>
    </row>
    <row r="66" spans="1:12" ht="15.75" x14ac:dyDescent="0.25">
      <c r="A66" s="13"/>
      <c r="B66" s="8"/>
      <c r="C66" s="14"/>
      <c r="D66" s="14"/>
      <c r="E66" s="26">
        <v>6</v>
      </c>
      <c r="F66" s="27" t="s">
        <v>57</v>
      </c>
      <c r="G66" s="63"/>
      <c r="H66" s="80"/>
      <c r="I66" s="96"/>
      <c r="J66" s="82"/>
    </row>
    <row r="67" spans="1:12" ht="19.5" thickBot="1" x14ac:dyDescent="0.35">
      <c r="A67" s="13"/>
      <c r="B67" s="8"/>
      <c r="C67" s="14"/>
      <c r="D67" s="14"/>
      <c r="E67" s="26">
        <v>7</v>
      </c>
      <c r="F67" s="27" t="s">
        <v>56</v>
      </c>
      <c r="G67" s="63"/>
      <c r="H67" s="80"/>
      <c r="I67" s="97"/>
      <c r="J67" s="83"/>
      <c r="L67" s="49"/>
    </row>
    <row r="68" spans="1:12" ht="15.75" x14ac:dyDescent="0.25">
      <c r="A68" s="13"/>
      <c r="B68" s="8"/>
      <c r="C68" s="14"/>
      <c r="D68" s="14"/>
      <c r="E68" s="26"/>
      <c r="F68" s="27"/>
      <c r="G68" s="63"/>
      <c r="H68" s="63"/>
      <c r="I68" s="85"/>
      <c r="J68" s="44"/>
    </row>
    <row r="69" spans="1:12" ht="15.75" x14ac:dyDescent="0.25">
      <c r="A69" s="13"/>
      <c r="B69" s="8" t="s">
        <v>16</v>
      </c>
      <c r="C69" s="14">
        <v>2000</v>
      </c>
      <c r="D69" s="14"/>
      <c r="E69" s="25"/>
      <c r="F69" s="29" t="s">
        <v>29</v>
      </c>
      <c r="G69" s="64"/>
      <c r="H69" s="64"/>
      <c r="I69" s="28"/>
      <c r="J69" s="37">
        <f>SUM(I33:I67)</f>
        <v>0</v>
      </c>
    </row>
    <row r="70" spans="1:12" ht="15.75" x14ac:dyDescent="0.25">
      <c r="A70" s="13"/>
      <c r="B70" s="8" t="s">
        <v>17</v>
      </c>
      <c r="C70" s="14">
        <v>2000</v>
      </c>
      <c r="D70" s="14"/>
      <c r="E70" s="25"/>
      <c r="F70" s="29" t="s">
        <v>32</v>
      </c>
      <c r="G70" s="64"/>
      <c r="H70" s="64"/>
      <c r="I70" s="28"/>
      <c r="J70" s="36">
        <f>J69+J28</f>
        <v>0</v>
      </c>
    </row>
    <row r="71" spans="1:12" ht="15.75" x14ac:dyDescent="0.25">
      <c r="A71" s="13"/>
      <c r="B71" s="8" t="s">
        <v>18</v>
      </c>
      <c r="C71" s="14">
        <v>2000</v>
      </c>
      <c r="D71" s="14"/>
      <c r="E71" s="32"/>
      <c r="F71" s="33" t="s">
        <v>33</v>
      </c>
      <c r="G71" s="66"/>
      <c r="H71" s="66"/>
      <c r="I71" s="34"/>
      <c r="J71" s="35">
        <f>J12-J70</f>
        <v>0</v>
      </c>
    </row>
    <row r="72" spans="1:12" ht="15.75" x14ac:dyDescent="0.25">
      <c r="A72" s="13" t="s">
        <v>6</v>
      </c>
      <c r="B72" s="8"/>
      <c r="C72" s="14"/>
      <c r="D72" s="14"/>
      <c r="E72"/>
      <c r="G72" s="15"/>
    </row>
    <row r="73" spans="1:12" ht="15.75" x14ac:dyDescent="0.25">
      <c r="A73" s="13" t="s">
        <v>6</v>
      </c>
      <c r="B73" s="8"/>
      <c r="C73" s="14"/>
      <c r="D73" s="14"/>
      <c r="F73" s="38" t="s">
        <v>38</v>
      </c>
      <c r="G73" s="38"/>
      <c r="H73" s="69"/>
      <c r="I73" s="17">
        <f>H32</f>
        <v>0</v>
      </c>
      <c r="J73" s="69"/>
    </row>
    <row r="74" spans="1:12" ht="15.75" x14ac:dyDescent="0.25">
      <c r="A74" s="13" t="s">
        <v>19</v>
      </c>
      <c r="B74" s="7" t="s">
        <v>20</v>
      </c>
      <c r="C74" s="14"/>
      <c r="D74" s="14"/>
      <c r="E74" s="38"/>
      <c r="F74" s="38" t="s">
        <v>39</v>
      </c>
      <c r="G74" s="38"/>
      <c r="H74" s="69"/>
      <c r="I74" s="39"/>
      <c r="J74" s="69"/>
    </row>
    <row r="75" spans="1:12" ht="15.75" x14ac:dyDescent="0.25">
      <c r="A75" s="9" t="s">
        <v>26</v>
      </c>
      <c r="B75" s="5" t="s">
        <v>21</v>
      </c>
      <c r="C75" s="14">
        <v>3000</v>
      </c>
      <c r="D75" s="14"/>
      <c r="E75"/>
      <c r="I75"/>
    </row>
    <row r="76" spans="1:12" ht="15.75" x14ac:dyDescent="0.25">
      <c r="A76" s="9" t="s">
        <v>27</v>
      </c>
      <c r="B76" s="5" t="s">
        <v>22</v>
      </c>
      <c r="C76" s="14">
        <v>7500</v>
      </c>
      <c r="D76" s="14"/>
      <c r="E76"/>
      <c r="F76" s="43"/>
      <c r="G76" s="43"/>
      <c r="H76" s="74"/>
      <c r="I76"/>
      <c r="J76" s="70"/>
    </row>
    <row r="77" spans="1:12" ht="31.5" x14ac:dyDescent="0.25">
      <c r="A77" s="13" t="s">
        <v>6</v>
      </c>
      <c r="B77" s="7" t="s">
        <v>23</v>
      </c>
      <c r="C77" s="14"/>
      <c r="D77" s="6"/>
      <c r="E77"/>
      <c r="I77"/>
    </row>
    <row r="78" spans="1:12" ht="15.75" x14ac:dyDescent="0.25">
      <c r="E78"/>
      <c r="F78" s="43"/>
      <c r="G78" s="43"/>
      <c r="H78" s="74"/>
      <c r="I78"/>
    </row>
    <row r="79" spans="1:12" ht="15.75" x14ac:dyDescent="0.25">
      <c r="C79" s="1"/>
      <c r="E79"/>
      <c r="F79" s="43"/>
      <c r="G79" s="43"/>
      <c r="H79" s="74"/>
      <c r="I79"/>
    </row>
    <row r="80" spans="1:12" x14ac:dyDescent="0.25">
      <c r="A80" s="98" t="s">
        <v>28</v>
      </c>
      <c r="B80" s="98"/>
      <c r="C80" s="98"/>
      <c r="D80" s="98"/>
      <c r="E80"/>
      <c r="I80"/>
    </row>
    <row r="81" spans="1:9" x14ac:dyDescent="0.25">
      <c r="A81" s="98"/>
      <c r="B81" s="98"/>
      <c r="C81" s="98"/>
      <c r="D81" s="98"/>
      <c r="E81"/>
      <c r="I81"/>
    </row>
    <row r="84" spans="1:9" ht="15.75" x14ac:dyDescent="0.25">
      <c r="A84" s="10" t="s">
        <v>25</v>
      </c>
      <c r="B84" s="10"/>
    </row>
  </sheetData>
  <mergeCells count="8">
    <mergeCell ref="I65:I67"/>
    <mergeCell ref="A80:D81"/>
    <mergeCell ref="E3:J3"/>
    <mergeCell ref="E4:J4"/>
    <mergeCell ref="E5:J5"/>
    <mergeCell ref="A14:A21"/>
    <mergeCell ref="C14:C21"/>
    <mergeCell ref="D14:D21"/>
  </mergeCells>
  <pageMargins left="0.7" right="0.7" top="0.75" bottom="0.75" header="0.3" footer="0.3"/>
  <pageSetup scale="96" fitToHeight="0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D50"/>
  <sheetViews>
    <sheetView topLeftCell="A7" workbookViewId="0">
      <selection activeCell="I19" sqref="I19"/>
    </sheetView>
  </sheetViews>
  <sheetFormatPr defaultRowHeight="15" x14ac:dyDescent="0.25"/>
  <cols>
    <col min="2" max="2" width="29.85546875" style="15" customWidth="1"/>
    <col min="3" max="3" width="22" style="42" customWidth="1"/>
    <col min="4" max="4" width="17" customWidth="1"/>
  </cols>
  <sheetData>
    <row r="2" spans="2:4" ht="30" x14ac:dyDescent="0.25">
      <c r="B2" s="46" t="s">
        <v>40</v>
      </c>
      <c r="C2" s="47" t="s">
        <v>43</v>
      </c>
      <c r="D2" s="48" t="s">
        <v>41</v>
      </c>
    </row>
    <row r="3" spans="2:4" x14ac:dyDescent="0.25">
      <c r="B3" s="15" t="s">
        <v>42</v>
      </c>
      <c r="C3" s="45">
        <v>0.1</v>
      </c>
      <c r="D3" s="15"/>
    </row>
    <row r="4" spans="2:4" x14ac:dyDescent="0.25">
      <c r="B4" s="15">
        <v>500000</v>
      </c>
      <c r="C4" s="45">
        <f t="shared" ref="C4:C49" si="0">D4/B4</f>
        <v>0.1</v>
      </c>
      <c r="D4" s="15">
        <v>50000</v>
      </c>
    </row>
    <row r="5" spans="2:4" x14ac:dyDescent="0.25">
      <c r="B5" s="15">
        <v>550000</v>
      </c>
      <c r="C5" s="45">
        <f t="shared" si="0"/>
        <v>9.0909090909090912E-2</v>
      </c>
      <c r="D5" s="15">
        <v>50000</v>
      </c>
    </row>
    <row r="6" spans="2:4" x14ac:dyDescent="0.25">
      <c r="B6" s="15">
        <v>600000</v>
      </c>
      <c r="C6" s="45">
        <f t="shared" si="0"/>
        <v>9.166666666666666E-2</v>
      </c>
      <c r="D6" s="15">
        <v>55000</v>
      </c>
    </row>
    <row r="7" spans="2:4" x14ac:dyDescent="0.25">
      <c r="B7" s="15">
        <v>650000</v>
      </c>
      <c r="C7" s="45">
        <f t="shared" si="0"/>
        <v>9.2307692307692313E-2</v>
      </c>
      <c r="D7" s="15">
        <v>60000</v>
      </c>
    </row>
    <row r="8" spans="2:4" x14ac:dyDescent="0.25">
      <c r="B8" s="15">
        <v>700000</v>
      </c>
      <c r="C8" s="45">
        <f t="shared" si="0"/>
        <v>8.5714285714285715E-2</v>
      </c>
      <c r="D8" s="15">
        <v>60000</v>
      </c>
    </row>
    <row r="9" spans="2:4" x14ac:dyDescent="0.25">
      <c r="B9" s="15">
        <v>750000</v>
      </c>
      <c r="C9" s="45">
        <f t="shared" si="0"/>
        <v>0.08</v>
      </c>
      <c r="D9" s="15">
        <v>60000</v>
      </c>
    </row>
    <row r="10" spans="2:4" x14ac:dyDescent="0.25">
      <c r="B10" s="15">
        <v>800000</v>
      </c>
      <c r="C10" s="45">
        <f t="shared" si="0"/>
        <v>7.4999999999999997E-2</v>
      </c>
      <c r="D10" s="15">
        <v>60000</v>
      </c>
    </row>
    <row r="11" spans="2:4" x14ac:dyDescent="0.25">
      <c r="B11" s="15">
        <v>850000</v>
      </c>
      <c r="C11" s="45">
        <f t="shared" si="0"/>
        <v>7.0588235294117646E-2</v>
      </c>
      <c r="D11" s="15">
        <v>60000</v>
      </c>
    </row>
    <row r="12" spans="2:4" x14ac:dyDescent="0.25">
      <c r="B12" s="15">
        <v>900000</v>
      </c>
      <c r="C12" s="45">
        <f t="shared" si="0"/>
        <v>6.6666666666666666E-2</v>
      </c>
      <c r="D12" s="15">
        <v>60000</v>
      </c>
    </row>
    <row r="13" spans="2:4" x14ac:dyDescent="0.25">
      <c r="B13" s="15">
        <v>950000</v>
      </c>
      <c r="C13" s="45">
        <f t="shared" si="0"/>
        <v>7.3684210526315783E-2</v>
      </c>
      <c r="D13" s="15">
        <v>70000</v>
      </c>
    </row>
    <row r="14" spans="2:4" x14ac:dyDescent="0.25">
      <c r="B14" s="15">
        <v>1000000</v>
      </c>
      <c r="C14" s="45">
        <f t="shared" si="0"/>
        <v>7.0000000000000007E-2</v>
      </c>
      <c r="D14" s="15">
        <v>70000</v>
      </c>
    </row>
    <row r="15" spans="2:4" x14ac:dyDescent="0.25">
      <c r="B15" s="15">
        <v>1100000</v>
      </c>
      <c r="C15" s="45">
        <f t="shared" si="0"/>
        <v>6.363636363636363E-2</v>
      </c>
      <c r="D15" s="15">
        <v>70000</v>
      </c>
    </row>
    <row r="16" spans="2:4" x14ac:dyDescent="0.25">
      <c r="B16" s="15">
        <v>1200000</v>
      </c>
      <c r="C16" s="45">
        <f t="shared" si="0"/>
        <v>5.8333333333333334E-2</v>
      </c>
      <c r="D16" s="15">
        <v>70000</v>
      </c>
    </row>
    <row r="17" spans="2:4" x14ac:dyDescent="0.25">
      <c r="B17" s="15">
        <v>1300000</v>
      </c>
      <c r="C17" s="45">
        <f t="shared" si="0"/>
        <v>5.3846153846153849E-2</v>
      </c>
      <c r="D17" s="15">
        <v>70000</v>
      </c>
    </row>
    <row r="18" spans="2:4" x14ac:dyDescent="0.25">
      <c r="B18" s="15">
        <v>1400000</v>
      </c>
      <c r="C18" s="45">
        <f t="shared" si="0"/>
        <v>0.05</v>
      </c>
      <c r="D18" s="15">
        <v>70000</v>
      </c>
    </row>
    <row r="19" spans="2:4" x14ac:dyDescent="0.25">
      <c r="B19" s="15">
        <v>1500000</v>
      </c>
      <c r="C19" s="45">
        <f t="shared" si="0"/>
        <v>4.6666666666666669E-2</v>
      </c>
      <c r="D19" s="15">
        <v>70000</v>
      </c>
    </row>
    <row r="20" spans="2:4" x14ac:dyDescent="0.25">
      <c r="B20" s="15">
        <v>1600000</v>
      </c>
      <c r="C20" s="45">
        <f t="shared" si="0"/>
        <v>4.3749999999999997E-2</v>
      </c>
      <c r="D20" s="15">
        <v>70000</v>
      </c>
    </row>
    <row r="21" spans="2:4" x14ac:dyDescent="0.25">
      <c r="B21" s="15">
        <v>1700000</v>
      </c>
      <c r="C21" s="45">
        <f t="shared" si="0"/>
        <v>4.1176470588235294E-2</v>
      </c>
      <c r="D21" s="15">
        <v>70000</v>
      </c>
    </row>
    <row r="22" spans="2:4" x14ac:dyDescent="0.25">
      <c r="B22" s="15">
        <v>1800000</v>
      </c>
      <c r="C22" s="45">
        <f t="shared" si="0"/>
        <v>3.888888888888889E-2</v>
      </c>
      <c r="D22" s="15">
        <v>70000</v>
      </c>
    </row>
    <row r="23" spans="2:4" x14ac:dyDescent="0.25">
      <c r="B23" s="15">
        <v>1900000</v>
      </c>
      <c r="C23" s="45">
        <f t="shared" si="0"/>
        <v>3.6842105263157891E-2</v>
      </c>
      <c r="D23" s="15">
        <v>70000</v>
      </c>
    </row>
    <row r="24" spans="2:4" x14ac:dyDescent="0.25">
      <c r="B24" s="15">
        <v>2000000</v>
      </c>
      <c r="C24" s="45">
        <f t="shared" si="0"/>
        <v>3.5000000000000003E-2</v>
      </c>
      <c r="D24" s="15">
        <v>70000</v>
      </c>
    </row>
    <row r="25" spans="2:4" x14ac:dyDescent="0.25">
      <c r="B25" s="15">
        <v>2100000</v>
      </c>
      <c r="C25" s="45">
        <f t="shared" si="0"/>
        <v>3.8095238095238099E-2</v>
      </c>
      <c r="D25" s="15">
        <v>80000</v>
      </c>
    </row>
    <row r="26" spans="2:4" x14ac:dyDescent="0.25">
      <c r="B26" s="15">
        <v>2200000</v>
      </c>
      <c r="C26" s="45">
        <f t="shared" si="0"/>
        <v>3.6363636363636362E-2</v>
      </c>
      <c r="D26" s="15">
        <v>80000</v>
      </c>
    </row>
    <row r="27" spans="2:4" x14ac:dyDescent="0.25">
      <c r="B27" s="15">
        <v>2300000</v>
      </c>
      <c r="C27" s="45">
        <f t="shared" si="0"/>
        <v>3.4782608695652174E-2</v>
      </c>
      <c r="D27" s="15">
        <v>80000</v>
      </c>
    </row>
    <row r="28" spans="2:4" x14ac:dyDescent="0.25">
      <c r="B28" s="15">
        <v>2400000</v>
      </c>
      <c r="C28" s="45">
        <f t="shared" si="0"/>
        <v>3.3333333333333333E-2</v>
      </c>
      <c r="D28" s="15">
        <v>80000</v>
      </c>
    </row>
    <row r="29" spans="2:4" x14ac:dyDescent="0.25">
      <c r="B29" s="15">
        <v>2500000</v>
      </c>
      <c r="C29" s="45">
        <f t="shared" si="0"/>
        <v>3.2000000000000001E-2</v>
      </c>
      <c r="D29" s="15">
        <v>80000</v>
      </c>
    </row>
    <row r="30" spans="2:4" x14ac:dyDescent="0.25">
      <c r="B30" s="15">
        <v>2600000</v>
      </c>
      <c r="C30" s="45">
        <f t="shared" si="0"/>
        <v>3.0769230769230771E-2</v>
      </c>
      <c r="D30" s="15">
        <v>80000</v>
      </c>
    </row>
    <row r="31" spans="2:4" x14ac:dyDescent="0.25">
      <c r="B31" s="15">
        <v>2700000</v>
      </c>
      <c r="C31" s="45">
        <f t="shared" si="0"/>
        <v>2.9629629629629631E-2</v>
      </c>
      <c r="D31" s="15">
        <v>80000</v>
      </c>
    </row>
    <row r="32" spans="2:4" x14ac:dyDescent="0.25">
      <c r="B32" s="15">
        <v>2800000</v>
      </c>
      <c r="C32" s="45">
        <f t="shared" si="0"/>
        <v>2.8571428571428571E-2</v>
      </c>
      <c r="D32" s="15">
        <v>80000</v>
      </c>
    </row>
    <row r="33" spans="2:4" x14ac:dyDescent="0.25">
      <c r="B33" s="15">
        <v>2900000</v>
      </c>
      <c r="C33" s="45">
        <f t="shared" si="0"/>
        <v>2.7586206896551724E-2</v>
      </c>
      <c r="D33" s="15">
        <v>80000</v>
      </c>
    </row>
    <row r="34" spans="2:4" x14ac:dyDescent="0.25">
      <c r="B34" s="15">
        <v>3000000</v>
      </c>
      <c r="C34" s="45">
        <f t="shared" si="0"/>
        <v>2.6666666666666668E-2</v>
      </c>
      <c r="D34" s="15">
        <v>80000</v>
      </c>
    </row>
    <row r="35" spans="2:4" x14ac:dyDescent="0.25">
      <c r="B35" s="15">
        <v>3100000</v>
      </c>
      <c r="C35" s="45">
        <f t="shared" si="0"/>
        <v>2.903225806451613E-2</v>
      </c>
      <c r="D35" s="15">
        <v>90000</v>
      </c>
    </row>
    <row r="36" spans="2:4" x14ac:dyDescent="0.25">
      <c r="B36" s="15">
        <v>3200000</v>
      </c>
      <c r="C36" s="45">
        <f t="shared" si="0"/>
        <v>2.8125000000000001E-2</v>
      </c>
      <c r="D36" s="15">
        <v>90000</v>
      </c>
    </row>
    <row r="37" spans="2:4" x14ac:dyDescent="0.25">
      <c r="B37" s="15">
        <v>3300000</v>
      </c>
      <c r="C37" s="45">
        <f t="shared" si="0"/>
        <v>2.7272727272727271E-2</v>
      </c>
      <c r="D37" s="15">
        <v>90000</v>
      </c>
    </row>
    <row r="38" spans="2:4" x14ac:dyDescent="0.25">
      <c r="B38" s="15">
        <v>3400000</v>
      </c>
      <c r="C38" s="45">
        <f t="shared" si="0"/>
        <v>2.6470588235294117E-2</v>
      </c>
      <c r="D38" s="15">
        <v>90000</v>
      </c>
    </row>
    <row r="39" spans="2:4" x14ac:dyDescent="0.25">
      <c r="B39" s="15">
        <v>3500000</v>
      </c>
      <c r="C39" s="45">
        <f t="shared" si="0"/>
        <v>2.7142857142857142E-2</v>
      </c>
      <c r="D39" s="15">
        <v>95000</v>
      </c>
    </row>
    <row r="40" spans="2:4" x14ac:dyDescent="0.25">
      <c r="B40" s="15">
        <v>3600000</v>
      </c>
      <c r="C40" s="45">
        <f t="shared" si="0"/>
        <v>2.6388888888888889E-2</v>
      </c>
      <c r="D40" s="15">
        <v>95000</v>
      </c>
    </row>
    <row r="41" spans="2:4" x14ac:dyDescent="0.25">
      <c r="B41" s="15">
        <v>3700000</v>
      </c>
      <c r="C41" s="45">
        <f t="shared" si="0"/>
        <v>2.5675675675675677E-2</v>
      </c>
      <c r="D41" s="15">
        <v>95000</v>
      </c>
    </row>
    <row r="42" spans="2:4" x14ac:dyDescent="0.25">
      <c r="B42" s="15">
        <v>3800000</v>
      </c>
      <c r="C42" s="45">
        <f t="shared" si="0"/>
        <v>2.5000000000000001E-2</v>
      </c>
      <c r="D42" s="15">
        <v>95000</v>
      </c>
    </row>
    <row r="43" spans="2:4" x14ac:dyDescent="0.25">
      <c r="B43" s="15">
        <v>3900000</v>
      </c>
      <c r="C43" s="45">
        <f t="shared" si="0"/>
        <v>2.4358974358974359E-2</v>
      </c>
      <c r="D43" s="15">
        <v>95000</v>
      </c>
    </row>
    <row r="44" spans="2:4" x14ac:dyDescent="0.25">
      <c r="B44" s="15">
        <v>4000000</v>
      </c>
      <c r="C44" s="45">
        <f t="shared" si="0"/>
        <v>2.375E-2</v>
      </c>
      <c r="D44" s="15">
        <v>95000</v>
      </c>
    </row>
    <row r="45" spans="2:4" x14ac:dyDescent="0.25">
      <c r="B45" s="15">
        <v>4200000</v>
      </c>
      <c r="C45" s="45">
        <f t="shared" si="0"/>
        <v>2.3333333333333334E-2</v>
      </c>
      <c r="D45" s="15">
        <v>98000</v>
      </c>
    </row>
    <row r="46" spans="2:4" x14ac:dyDescent="0.25">
      <c r="B46" s="15">
        <v>4400000</v>
      </c>
      <c r="C46" s="45">
        <f t="shared" si="0"/>
        <v>2.2272727272727274E-2</v>
      </c>
      <c r="D46" s="15">
        <v>98000</v>
      </c>
    </row>
    <row r="47" spans="2:4" x14ac:dyDescent="0.25">
      <c r="B47" s="15">
        <v>4600000</v>
      </c>
      <c r="C47" s="45">
        <f t="shared" si="0"/>
        <v>2.1304347826086957E-2</v>
      </c>
      <c r="D47" s="15">
        <v>98000</v>
      </c>
    </row>
    <row r="48" spans="2:4" x14ac:dyDescent="0.25">
      <c r="B48" s="15">
        <v>4800000</v>
      </c>
      <c r="C48" s="45">
        <f t="shared" si="0"/>
        <v>2.0416666666666666E-2</v>
      </c>
      <c r="D48" s="15">
        <v>98000</v>
      </c>
    </row>
    <row r="49" spans="2:4" x14ac:dyDescent="0.25">
      <c r="B49" s="15">
        <v>5000000</v>
      </c>
      <c r="C49" s="45">
        <f t="shared" si="0"/>
        <v>0.02</v>
      </c>
      <c r="D49" s="15">
        <v>100000</v>
      </c>
    </row>
    <row r="50" spans="2:4" x14ac:dyDescent="0.25">
      <c r="B50" s="15" t="s">
        <v>44</v>
      </c>
      <c r="C50" s="42">
        <v>0.02</v>
      </c>
      <c r="D50" s="15"/>
    </row>
  </sheetData>
  <pageMargins left="0.7" right="0.7" top="0.75" bottom="0.75" header="0.3" footer="0.3"/>
  <pageSetup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D31"/>
  <sheetViews>
    <sheetView workbookViewId="0">
      <selection activeCell="D10" sqref="D10"/>
    </sheetView>
  </sheetViews>
  <sheetFormatPr defaultRowHeight="15" x14ac:dyDescent="0.25"/>
  <cols>
    <col min="2" max="2" width="29.85546875" style="15" customWidth="1"/>
    <col min="3" max="3" width="22" style="42" customWidth="1"/>
    <col min="4" max="4" width="17" customWidth="1"/>
  </cols>
  <sheetData>
    <row r="2" spans="2:4" ht="18.75" x14ac:dyDescent="0.3">
      <c r="B2" s="50">
        <f>'SFA Budget as per 6-2026'!J29</f>
        <v>0</v>
      </c>
      <c r="C2" s="51" t="e">
        <f>VLOOKUP(B2,B7:C31,2,1)</f>
        <v>#N/A</v>
      </c>
      <c r="D2" s="52" t="e">
        <f>B2*C2</f>
        <v>#N/A</v>
      </c>
    </row>
    <row r="4" spans="2:4" ht="15.75" thickBot="1" x14ac:dyDescent="0.3"/>
    <row r="5" spans="2:4" ht="45.75" thickBot="1" x14ac:dyDescent="0.3">
      <c r="B5" s="53" t="s">
        <v>40</v>
      </c>
      <c r="C5" s="54" t="s">
        <v>48</v>
      </c>
      <c r="D5" s="55" t="s">
        <v>41</v>
      </c>
    </row>
    <row r="6" spans="2:4" x14ac:dyDescent="0.25">
      <c r="B6" s="56" t="s">
        <v>99</v>
      </c>
      <c r="C6" s="57">
        <v>0.1</v>
      </c>
      <c r="D6" s="58"/>
    </row>
    <row r="7" spans="2:4" x14ac:dyDescent="0.25">
      <c r="B7" s="59">
        <v>2000000</v>
      </c>
      <c r="C7" s="60">
        <f>C6-0.25%</f>
        <v>9.7500000000000003E-2</v>
      </c>
      <c r="D7" s="92">
        <f t="shared" ref="D7:D29" si="0">B7*C7</f>
        <v>195000</v>
      </c>
    </row>
    <row r="8" spans="2:4" x14ac:dyDescent="0.25">
      <c r="B8" s="59">
        <v>3000000</v>
      </c>
      <c r="C8" s="60">
        <f t="shared" ref="C8:C14" si="1">C7-0.25%</f>
        <v>9.5000000000000001E-2</v>
      </c>
      <c r="D8" s="92">
        <f t="shared" si="0"/>
        <v>285000</v>
      </c>
    </row>
    <row r="9" spans="2:4" x14ac:dyDescent="0.25">
      <c r="B9" s="59">
        <v>4000000</v>
      </c>
      <c r="C9" s="60">
        <f t="shared" si="1"/>
        <v>9.2499999999999999E-2</v>
      </c>
      <c r="D9" s="92">
        <f t="shared" si="0"/>
        <v>370000</v>
      </c>
    </row>
    <row r="10" spans="2:4" x14ac:dyDescent="0.25">
      <c r="B10" s="59">
        <v>5000000</v>
      </c>
      <c r="C10" s="60">
        <f t="shared" si="1"/>
        <v>0.09</v>
      </c>
      <c r="D10" s="92">
        <f t="shared" si="0"/>
        <v>450000</v>
      </c>
    </row>
    <row r="11" spans="2:4" x14ac:dyDescent="0.25">
      <c r="B11" s="59">
        <v>6000000</v>
      </c>
      <c r="C11" s="60">
        <f t="shared" si="1"/>
        <v>8.7499999999999994E-2</v>
      </c>
      <c r="D11" s="92">
        <f t="shared" si="0"/>
        <v>525000</v>
      </c>
    </row>
    <row r="12" spans="2:4" x14ac:dyDescent="0.25">
      <c r="B12" s="59">
        <v>7000000</v>
      </c>
      <c r="C12" s="60">
        <f t="shared" si="1"/>
        <v>8.4999999999999992E-2</v>
      </c>
      <c r="D12" s="92">
        <f t="shared" si="0"/>
        <v>595000</v>
      </c>
    </row>
    <row r="13" spans="2:4" x14ac:dyDescent="0.25">
      <c r="B13" s="59">
        <v>8000000</v>
      </c>
      <c r="C13" s="60">
        <f t="shared" si="1"/>
        <v>8.249999999999999E-2</v>
      </c>
      <c r="D13" s="92">
        <f t="shared" si="0"/>
        <v>659999.99999999988</v>
      </c>
    </row>
    <row r="14" spans="2:4" x14ac:dyDescent="0.25">
      <c r="B14" s="59">
        <v>9000000</v>
      </c>
      <c r="C14" s="60">
        <f t="shared" si="1"/>
        <v>7.9999999999999988E-2</v>
      </c>
      <c r="D14" s="92">
        <f t="shared" si="0"/>
        <v>719999.99999999988</v>
      </c>
    </row>
    <row r="15" spans="2:4" x14ac:dyDescent="0.25">
      <c r="B15" s="59">
        <v>10000000</v>
      </c>
      <c r="C15" s="60">
        <f>C14-0.35%</f>
        <v>7.6499999999999985E-2</v>
      </c>
      <c r="D15" s="92">
        <f t="shared" si="0"/>
        <v>764999.99999999988</v>
      </c>
    </row>
    <row r="16" spans="2:4" x14ac:dyDescent="0.25">
      <c r="B16" s="59">
        <v>11000000</v>
      </c>
      <c r="C16" s="60">
        <f t="shared" ref="C16:C25" si="2">C15-0.35%</f>
        <v>7.2999999999999982E-2</v>
      </c>
      <c r="D16" s="92">
        <f t="shared" si="0"/>
        <v>802999.99999999977</v>
      </c>
    </row>
    <row r="17" spans="2:4" x14ac:dyDescent="0.25">
      <c r="B17" s="59">
        <v>12000000</v>
      </c>
      <c r="C17" s="60">
        <f t="shared" si="2"/>
        <v>6.9499999999999978E-2</v>
      </c>
      <c r="D17" s="92">
        <f t="shared" si="0"/>
        <v>833999.99999999977</v>
      </c>
    </row>
    <row r="18" spans="2:4" x14ac:dyDescent="0.25">
      <c r="B18" s="59">
        <v>13000000</v>
      </c>
      <c r="C18" s="60">
        <f t="shared" si="2"/>
        <v>6.5999999999999975E-2</v>
      </c>
      <c r="D18" s="92">
        <f t="shared" si="0"/>
        <v>857999.99999999965</v>
      </c>
    </row>
    <row r="19" spans="2:4" x14ac:dyDescent="0.25">
      <c r="B19" s="59">
        <v>14000000</v>
      </c>
      <c r="C19" s="60">
        <f t="shared" si="2"/>
        <v>6.2499999999999972E-2</v>
      </c>
      <c r="D19" s="92">
        <f t="shared" si="0"/>
        <v>874999.99999999965</v>
      </c>
    </row>
    <row r="20" spans="2:4" x14ac:dyDescent="0.25">
      <c r="B20" s="59">
        <v>15000000</v>
      </c>
      <c r="C20" s="60">
        <f t="shared" si="2"/>
        <v>5.8999999999999969E-2</v>
      </c>
      <c r="D20" s="92">
        <f t="shared" si="0"/>
        <v>884999.99999999953</v>
      </c>
    </row>
    <row r="21" spans="2:4" x14ac:dyDescent="0.25">
      <c r="B21" s="59">
        <v>16000000</v>
      </c>
      <c r="C21" s="60">
        <f t="shared" si="2"/>
        <v>5.5499999999999966E-2</v>
      </c>
      <c r="D21" s="92">
        <f t="shared" si="0"/>
        <v>887999.99999999942</v>
      </c>
    </row>
    <row r="22" spans="2:4" x14ac:dyDescent="0.25">
      <c r="B22" s="59">
        <v>17000000</v>
      </c>
      <c r="C22" s="60">
        <f t="shared" si="2"/>
        <v>5.1999999999999963E-2</v>
      </c>
      <c r="D22" s="92">
        <f t="shared" si="0"/>
        <v>883999.99999999942</v>
      </c>
    </row>
    <row r="23" spans="2:4" x14ac:dyDescent="0.25">
      <c r="B23" s="59">
        <v>18000000</v>
      </c>
      <c r="C23" s="60">
        <f t="shared" si="2"/>
        <v>4.849999999999996E-2</v>
      </c>
      <c r="D23" s="92">
        <f t="shared" si="0"/>
        <v>872999.9999999993</v>
      </c>
    </row>
    <row r="24" spans="2:4" x14ac:dyDescent="0.25">
      <c r="B24" s="59">
        <v>19000000</v>
      </c>
      <c r="C24" s="60">
        <f t="shared" si="2"/>
        <v>4.4999999999999957E-2</v>
      </c>
      <c r="D24" s="92">
        <f t="shared" si="0"/>
        <v>854999.99999999919</v>
      </c>
    </row>
    <row r="25" spans="2:4" x14ac:dyDescent="0.25">
      <c r="B25" s="59">
        <v>20000000</v>
      </c>
      <c r="C25" s="60">
        <f t="shared" si="2"/>
        <v>4.1499999999999954E-2</v>
      </c>
      <c r="D25" s="92">
        <f t="shared" si="0"/>
        <v>829999.99999999907</v>
      </c>
    </row>
    <row r="26" spans="2:4" x14ac:dyDescent="0.25">
      <c r="B26" s="59">
        <v>21000000</v>
      </c>
      <c r="C26" s="60">
        <f>C25-0.4%</f>
        <v>3.749999999999995E-2</v>
      </c>
      <c r="D26" s="92">
        <f t="shared" si="0"/>
        <v>787499.99999999895</v>
      </c>
    </row>
    <row r="27" spans="2:4" x14ac:dyDescent="0.25">
      <c r="B27" s="59">
        <v>22000000</v>
      </c>
      <c r="C27" s="60">
        <f t="shared" ref="C27:C30" si="3">C26-0.4%</f>
        <v>3.3499999999999946E-2</v>
      </c>
      <c r="D27" s="92">
        <f t="shared" si="0"/>
        <v>736999.99999999884</v>
      </c>
    </row>
    <row r="28" spans="2:4" x14ac:dyDescent="0.25">
      <c r="B28" s="59">
        <v>23000000</v>
      </c>
      <c r="C28" s="60">
        <f t="shared" si="3"/>
        <v>2.9499999999999946E-2</v>
      </c>
      <c r="D28" s="92">
        <f t="shared" si="0"/>
        <v>678499.99999999872</v>
      </c>
    </row>
    <row r="29" spans="2:4" x14ac:dyDescent="0.25">
      <c r="B29" s="59">
        <v>24000000</v>
      </c>
      <c r="C29" s="60">
        <f t="shared" si="3"/>
        <v>2.5499999999999946E-2</v>
      </c>
      <c r="D29" s="92">
        <f t="shared" si="0"/>
        <v>611999.99999999872</v>
      </c>
    </row>
    <row r="30" spans="2:4" x14ac:dyDescent="0.25">
      <c r="B30" s="59">
        <v>25000000</v>
      </c>
      <c r="C30" s="60">
        <f t="shared" si="3"/>
        <v>2.1499999999999946E-2</v>
      </c>
      <c r="D30" s="92">
        <f>B30*C30</f>
        <v>537499.9999999986</v>
      </c>
    </row>
    <row r="31" spans="2:4" ht="15.75" thickBot="1" x14ac:dyDescent="0.3">
      <c r="B31" s="61" t="s">
        <v>100</v>
      </c>
      <c r="C31" s="62">
        <v>0.02</v>
      </c>
      <c r="D31" s="93"/>
    </row>
  </sheetData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SFA Budget as per 6-2026</vt:lpstr>
      <vt:lpstr>OLD Indirect Staff Vs Indirect</vt:lpstr>
      <vt:lpstr>Indirect Staff Vs Indirect Cost</vt:lpstr>
      <vt:lpstr>'SFA Budget as per 6-2026'!Print_Area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Loganathan Ramramanan</cp:lastModifiedBy>
  <cp:lastPrinted>2026-06-16T10:36:39Z</cp:lastPrinted>
  <dcterms:created xsi:type="dcterms:W3CDTF">2024-07-29T08:30:26Z</dcterms:created>
  <dcterms:modified xsi:type="dcterms:W3CDTF">2026-07-03T03:07:02Z</dcterms:modified>
</cp:coreProperties>
</file>